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dif_000\Desktop\"/>
    </mc:Choice>
  </mc:AlternateContent>
  <bookViews>
    <workbookView xWindow="0" yWindow="0" windowWidth="16380" windowHeight="8190" tabRatio="442"/>
  </bookViews>
  <sheets>
    <sheet name="m1" sheetId="1" r:id="rId1"/>
    <sheet name="m2" sheetId="2" state="hidden" r:id="rId2"/>
  </sheets>
  <definedNames>
    <definedName name="terminusszamlaloA20140409" localSheetId="0" hidden="1">'m1'!#REF!</definedName>
    <definedName name="valami" comment="valamicske" localSheetId="1">'m1'!#REF!</definedName>
  </definedNames>
  <calcPr calcId="152511"/>
</workbook>
</file>

<file path=xl/calcChain.xml><?xml version="1.0" encoding="utf-8"?>
<calcChain xmlns="http://schemas.openxmlformats.org/spreadsheetml/2006/main">
  <c r="E32" i="2" l="1"/>
  <c r="D32" i="2"/>
  <c r="C13" i="2"/>
  <c r="C26" i="2"/>
  <c r="B7" i="2"/>
  <c r="E18" i="2"/>
  <c r="D18" i="2"/>
  <c r="A7" i="2"/>
  <c r="B5" i="2"/>
  <c r="B4" i="2"/>
  <c r="B3" i="2"/>
  <c r="C1" i="1"/>
  <c r="B18" i="2" l="1"/>
  <c r="B19" i="2" s="1"/>
  <c r="C17" i="1" s="1"/>
  <c r="C5" i="2"/>
  <c r="C4" i="2"/>
  <c r="C3" i="2"/>
  <c r="E3" i="1" s="1"/>
  <c r="B1" i="2"/>
  <c r="D13" i="2" s="1"/>
  <c r="F32" i="2" l="1"/>
  <c r="H18" i="1" s="1"/>
  <c r="B24" i="2"/>
  <c r="C21" i="1" s="1"/>
  <c r="E5" i="1"/>
  <c r="F33" i="2"/>
  <c r="H19" i="1" s="1"/>
  <c r="E7" i="1"/>
  <c r="B9" i="2"/>
  <c r="C23" i="1" s="1"/>
  <c r="D28" i="2"/>
  <c r="F34" i="2"/>
  <c r="H20" i="1" s="1"/>
  <c r="D26" i="2"/>
  <c r="G13" i="2"/>
  <c r="D14" i="2"/>
  <c r="E13" i="2"/>
  <c r="F13" i="2"/>
  <c r="B10" i="2"/>
  <c r="C25" i="1" s="1"/>
  <c r="B22" i="2"/>
  <c r="C19" i="1" s="1"/>
  <c r="D3" i="2"/>
  <c r="D4" i="2"/>
  <c r="C7" i="2"/>
  <c r="B11" i="2"/>
  <c r="C24" i="1" s="1"/>
  <c r="B23" i="2"/>
  <c r="C20" i="1" s="1"/>
  <c r="D27" i="2"/>
  <c r="E27" i="2" l="1"/>
  <c r="K12" i="1" s="1"/>
  <c r="J12" i="1"/>
  <c r="E28" i="2"/>
  <c r="K13" i="1" s="1"/>
  <c r="J13" i="1"/>
  <c r="E26" i="2"/>
  <c r="K11" i="1" s="1"/>
  <c r="J11" i="1"/>
  <c r="D9" i="1"/>
  <c r="C8" i="2"/>
  <c r="E9" i="1" s="1"/>
  <c r="H13" i="2"/>
  <c r="F15" i="1" s="1"/>
  <c r="E15" i="1"/>
  <c r="G4" i="2"/>
  <c r="G14" i="2"/>
  <c r="H14" i="2" s="1"/>
  <c r="G3" i="2"/>
  <c r="H4" i="2" l="1"/>
  <c r="K5" i="1" s="1"/>
  <c r="J5" i="1"/>
  <c r="H3" i="2"/>
  <c r="K3" i="1" s="1"/>
  <c r="J3" i="1"/>
</calcChain>
</file>

<file path=xl/sharedStrings.xml><?xml version="1.0" encoding="utf-8"?>
<sst xmlns="http://schemas.openxmlformats.org/spreadsheetml/2006/main" count="68" uniqueCount="33">
  <si>
    <t>Ma</t>
  </si>
  <si>
    <t>Terminus</t>
  </si>
  <si>
    <t>hetes</t>
  </si>
  <si>
    <t>napos</t>
  </si>
  <si>
    <t>URM:</t>
  </si>
  <si>
    <t>napon van ma</t>
  </si>
  <si>
    <t>IVF-ET napja:</t>
  </si>
  <si>
    <t>12 heti UH:</t>
  </si>
  <si>
    <t>hét</t>
  </si>
  <si>
    <t>nap</t>
  </si>
  <si>
    <t>különbség</t>
  </si>
  <si>
    <t>91. napos dátum:</t>
  </si>
  <si>
    <t>URM szerint:</t>
  </si>
  <si>
    <t>IVF szerint:</t>
  </si>
  <si>
    <t>UH szerint:</t>
  </si>
  <si>
    <t>Bármilyen terminus:</t>
  </si>
  <si>
    <t>napon van</t>
  </si>
  <si>
    <t>Ciklushossz átlag:</t>
  </si>
  <si>
    <t>Nap tól -</t>
  </si>
  <si>
    <t xml:space="preserve"> -ig</t>
  </si>
  <si>
    <t>Ciklusainak hossza:</t>
  </si>
  <si>
    <r>
      <t>fogantatás</t>
    </r>
    <r>
      <rPr>
        <sz val="10"/>
        <rFont val="Arial"/>
        <family val="2"/>
        <charset val="238"/>
      </rPr>
      <t xml:space="preserve"> legvalószínűbb napja:</t>
    </r>
  </si>
  <si>
    <r>
      <t xml:space="preserve">16+1 hetes </t>
    </r>
    <r>
      <rPr>
        <b/>
        <sz val="12"/>
        <rFont val="Arial"/>
        <family val="2"/>
        <charset val="238"/>
      </rPr>
      <t>AFP</t>
    </r>
    <r>
      <rPr>
        <sz val="10"/>
        <rFont val="Arial"/>
        <family val="2"/>
        <charset val="238"/>
      </rPr>
      <t xml:space="preserve"> levételének javasolt napja:</t>
    </r>
  </si>
  <si>
    <t>URM szerint</t>
  </si>
  <si>
    <t>UH szerint</t>
  </si>
  <si>
    <t>IVF szerint</t>
  </si>
  <si>
    <t>Tetszőleges dátumon:</t>
  </si>
  <si>
    <t>Tetszőleges terh.kor:</t>
  </si>
  <si>
    <t>Dátum:</t>
  </si>
  <si>
    <t>Mai nap:</t>
  </si>
  <si>
    <t>napig</t>
  </si>
  <si>
    <t>naptól-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</si>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</sst>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yyyy\-mm\-dd"/>
    <numFmt numFmtId="165" formatCode="yyyy/mm/dd;@"/>
    <numFmt numFmtId="166" formatCode="yyyy&quot;. &quot;mmm\ d/&quot;, &quot;dddd"/>
    <numFmt numFmtId="167" formatCode="#"/>
    <numFmt numFmtId="168" formatCode="yyyy&quot;. &quot;m&quot;. &quot;d/"/>
  </numFmts>
  <fonts count="11" x14ac:knownFonts="1">
    <font>
      <sz val="10"/>
      <name val="Arial"/>
      <family val="2"/>
      <charset val="238"/>
    </font>
    <font>
      <sz val="14"/>
      <name val="Arial"/>
      <family val="2"/>
      <charset val="238"/>
    </font>
    <font>
      <i/>
      <sz val="14"/>
      <name val="Arial"/>
      <family val="2"/>
      <charset val="238"/>
    </font>
    <font>
      <b/>
      <i/>
      <sz val="14"/>
      <name val="Arial"/>
      <family val="2"/>
      <charset val="238"/>
    </font>
    <font>
      <b/>
      <sz val="14"/>
      <color indexed="10"/>
      <name val="Arial"/>
      <family val="2"/>
      <charset val="238"/>
    </font>
    <font>
      <sz val="14"/>
      <color indexed="48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0070C0"/>
      <name val="Arial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15"/>
        <bgColor indexed="35"/>
      </patternFill>
    </fill>
    <fill>
      <patternFill patternType="solid">
        <fgColor indexed="50"/>
        <bgColor indexed="11"/>
      </patternFill>
    </fill>
    <fill>
      <patternFill patternType="solid">
        <fgColor indexed="42"/>
        <bgColor indexed="27"/>
      </patternFill>
    </fill>
    <fill>
      <patternFill patternType="solid">
        <fgColor indexed="11"/>
        <bgColor indexed="50"/>
      </patternFill>
    </fill>
    <fill>
      <patternFill patternType="solid">
        <fgColor indexed="27"/>
        <bgColor indexed="41"/>
      </patternFill>
    </fill>
    <fill>
      <patternFill patternType="solid">
        <fgColor indexed="41"/>
        <bgColor indexed="9"/>
      </patternFill>
    </fill>
    <fill>
      <patternFill patternType="solid">
        <fgColor indexed="9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35"/>
      </patternFill>
    </fill>
    <fill>
      <patternFill patternType="solid">
        <fgColor theme="4" tint="0.59999389629810485"/>
        <bgColor indexed="35"/>
      </patternFill>
    </fill>
    <fill>
      <patternFill patternType="solid">
        <fgColor theme="9" tint="0.59999389629810485"/>
        <bgColor indexed="3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B7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Fill="1" applyAlignment="1">
      <alignment horizontal="right"/>
    </xf>
    <xf numFmtId="164" fontId="1" fillId="0" borderId="0" xfId="0" applyNumberFormat="1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65" fontId="1" fillId="2" borderId="0" xfId="0" applyNumberFormat="1" applyFont="1" applyFill="1"/>
    <xf numFmtId="166" fontId="3" fillId="3" borderId="0" xfId="0" applyNumberFormat="1" applyFont="1" applyFill="1"/>
    <xf numFmtId="0" fontId="4" fillId="0" borderId="0" xfId="0" applyFont="1"/>
    <xf numFmtId="49" fontId="1" fillId="0" borderId="0" xfId="0" applyNumberFormat="1" applyFont="1"/>
    <xf numFmtId="0" fontId="4" fillId="0" borderId="0" xfId="0" applyFont="1" applyAlignment="1">
      <alignment horizontal="center"/>
    </xf>
    <xf numFmtId="165" fontId="1" fillId="4" borderId="0" xfId="0" applyNumberFormat="1" applyFont="1" applyFill="1"/>
    <xf numFmtId="166" fontId="1" fillId="5" borderId="0" xfId="0" applyNumberFormat="1" applyFont="1" applyFill="1"/>
    <xf numFmtId="1" fontId="4" fillId="0" borderId="0" xfId="0" applyNumberFormat="1" applyFont="1"/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" fontId="1" fillId="2" borderId="0" xfId="0" applyNumberFormat="1" applyFont="1" applyFill="1" applyAlignment="1">
      <alignment horizontal="center"/>
    </xf>
    <xf numFmtId="0" fontId="5" fillId="6" borderId="0" xfId="0" applyFont="1" applyFill="1" applyAlignment="1">
      <alignment horizontal="center"/>
    </xf>
    <xf numFmtId="0" fontId="6" fillId="7" borderId="0" xfId="0" applyFont="1" applyFill="1"/>
    <xf numFmtId="0" fontId="3" fillId="0" borderId="0" xfId="0" applyFont="1"/>
    <xf numFmtId="0" fontId="6" fillId="7" borderId="0" xfId="0" applyFont="1" applyFill="1" applyAlignment="1">
      <alignment horizontal="right"/>
    </xf>
    <xf numFmtId="165" fontId="6" fillId="3" borderId="0" xfId="0" applyNumberFormat="1" applyFont="1" applyFill="1"/>
    <xf numFmtId="0" fontId="1" fillId="8" borderId="0" xfId="0" applyFont="1" applyFill="1" applyAlignment="1">
      <alignment horizontal="right"/>
    </xf>
    <xf numFmtId="165" fontId="1" fillId="5" borderId="0" xfId="0" applyNumberFormat="1" applyFont="1" applyFill="1"/>
    <xf numFmtId="0" fontId="6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167" fontId="0" fillId="6" borderId="0" xfId="0" applyNumberFormat="1" applyFill="1" applyAlignment="1">
      <alignment horizontal="center"/>
    </xf>
    <xf numFmtId="0" fontId="0" fillId="2" borderId="1" xfId="0" applyFill="1" applyBorder="1" applyAlignment="1">
      <alignment horizontal="center"/>
    </xf>
    <xf numFmtId="0" fontId="7" fillId="0" borderId="0" xfId="0" applyFont="1" applyAlignment="1">
      <alignment horizontal="right"/>
    </xf>
    <xf numFmtId="166" fontId="7" fillId="3" borderId="0" xfId="0" applyNumberFormat="1" applyFont="1" applyFill="1" applyAlignment="1">
      <alignment horizontal="center"/>
    </xf>
    <xf numFmtId="166" fontId="0" fillId="9" borderId="0" xfId="0" applyNumberFormat="1" applyFill="1" applyAlignment="1">
      <alignment horizontal="left"/>
    </xf>
    <xf numFmtId="168" fontId="0" fillId="10" borderId="0" xfId="0" applyNumberFormat="1" applyFill="1"/>
    <xf numFmtId="0" fontId="0" fillId="0" borderId="0" xfId="0" applyNumberFormat="1"/>
    <xf numFmtId="0" fontId="0" fillId="10" borderId="0" xfId="0" applyFill="1" applyAlignment="1">
      <alignment horizontal="center"/>
    </xf>
    <xf numFmtId="166" fontId="0" fillId="5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165" fontId="8" fillId="0" borderId="7" xfId="0" applyNumberFormat="1" applyFont="1" applyBorder="1" applyAlignment="1">
      <alignment horizontal="center"/>
    </xf>
    <xf numFmtId="0" fontId="10" fillId="0" borderId="0" xfId="0" applyFont="1"/>
    <xf numFmtId="166" fontId="0" fillId="14" borderId="0" xfId="0" applyNumberFormat="1" applyFont="1" applyFill="1"/>
    <xf numFmtId="0" fontId="10" fillId="0" borderId="0" xfId="0" applyFont="1" applyAlignment="1">
      <alignment horizontal="center"/>
    </xf>
    <xf numFmtId="0" fontId="0" fillId="11" borderId="2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0" fillId="0" borderId="0" xfId="0" applyFill="1"/>
    <xf numFmtId="166" fontId="0" fillId="0" borderId="0" xfId="0" applyNumberFormat="1" applyFont="1" applyFill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13" borderId="9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166" fontId="0" fillId="15" borderId="2" xfId="0" applyNumberFormat="1" applyFont="1" applyFill="1" applyBorder="1" applyAlignment="1">
      <alignment horizontal="center"/>
    </xf>
    <xf numFmtId="166" fontId="0" fillId="16" borderId="2" xfId="0" applyNumberFormat="1" applyFont="1" applyFill="1" applyBorder="1" applyAlignment="1">
      <alignment horizontal="center"/>
    </xf>
    <xf numFmtId="166" fontId="0" fillId="16" borderId="3" xfId="0" applyNumberFormat="1" applyFont="1" applyFill="1" applyBorder="1" applyAlignment="1">
      <alignment horizontal="center"/>
    </xf>
    <xf numFmtId="166" fontId="0" fillId="16" borderId="8" xfId="0" applyNumberFormat="1" applyFont="1" applyFill="1" applyBorder="1" applyAlignment="1">
      <alignment horizontal="center"/>
    </xf>
    <xf numFmtId="166" fontId="0" fillId="16" borderId="4" xfId="0" applyNumberFormat="1" applyFont="1" applyFill="1" applyBorder="1" applyAlignment="1">
      <alignment horizontal="center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17" borderId="2" xfId="0" applyFill="1" applyBorder="1"/>
    <xf numFmtId="0" fontId="0" fillId="18" borderId="2" xfId="0" applyFill="1" applyBorder="1"/>
    <xf numFmtId="0" fontId="0" fillId="19" borderId="2" xfId="0" applyFill="1" applyBorder="1"/>
    <xf numFmtId="166" fontId="0" fillId="15" borderId="3" xfId="0" applyNumberFormat="1" applyFont="1" applyFill="1" applyBorder="1" applyAlignment="1">
      <alignment horizontal="center"/>
    </xf>
    <xf numFmtId="166" fontId="0" fillId="15" borderId="8" xfId="0" applyNumberFormat="1" applyFont="1" applyFill="1" applyBorder="1" applyAlignment="1">
      <alignment horizontal="center"/>
    </xf>
    <xf numFmtId="166" fontId="0" fillId="15" borderId="4" xfId="0" applyNumberFormat="1" applyFont="1" applyFill="1" applyBorder="1" applyAlignment="1">
      <alignment horizontal="center"/>
    </xf>
    <xf numFmtId="0" fontId="9" fillId="20" borderId="3" xfId="0" applyFont="1" applyFill="1" applyBorder="1" applyAlignment="1">
      <alignment horizontal="center"/>
    </xf>
    <xf numFmtId="0" fontId="9" fillId="20" borderId="4" xfId="0" applyFont="1" applyFill="1" applyBorder="1" applyAlignment="1">
      <alignment horizontal="center"/>
    </xf>
    <xf numFmtId="165" fontId="0" fillId="21" borderId="2" xfId="0" applyNumberFormat="1" applyFill="1" applyBorder="1"/>
    <xf numFmtId="0" fontId="0" fillId="21" borderId="2" xfId="0" applyFill="1" applyBorder="1" applyAlignment="1">
      <alignment horizontal="center"/>
    </xf>
    <xf numFmtId="14" fontId="0" fillId="21" borderId="2" xfId="0" applyNumberFormat="1" applyFill="1" applyBorder="1" applyAlignment="1">
      <alignment horizontal="center"/>
    </xf>
    <xf numFmtId="0" fontId="0" fillId="21" borderId="2" xfId="0" applyFill="1" applyBorder="1" applyAlignment="1">
      <alignment horizontal="center"/>
    </xf>
    <xf numFmtId="0" fontId="0" fillId="21" borderId="10" xfId="0" applyFill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66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FE7F5"/>
      <rgbColor rgb="0099FFFF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</xdr:row>
      <xdr:rowOff>104775</xdr:rowOff>
    </xdr:from>
    <xdr:to>
      <xdr:col>1</xdr:col>
      <xdr:colOff>838199</xdr:colOff>
      <xdr:row>3</xdr:row>
      <xdr:rowOff>28574</xdr:rowOff>
    </xdr:to>
    <xdr:sp macro="" textlink="">
      <xdr:nvSpPr>
        <xdr:cNvPr id="2" name="Szövegdoboz 1"/>
        <xdr:cNvSpPr txBox="1"/>
      </xdr:nvSpPr>
      <xdr:spPr>
        <a:xfrm>
          <a:off x="304800" y="276225"/>
          <a:ext cx="1142999" cy="247649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hu-HU" sz="1100"/>
            <a:t>URM:</a:t>
          </a:r>
        </a:p>
      </xdr:txBody>
    </xdr:sp>
    <xdr:clientData/>
  </xdr:twoCellAnchor>
  <xdr:twoCellAnchor>
    <xdr:from>
      <xdr:col>0</xdr:col>
      <xdr:colOff>304800</xdr:colOff>
      <xdr:row>3</xdr:row>
      <xdr:rowOff>104775</xdr:rowOff>
    </xdr:from>
    <xdr:to>
      <xdr:col>1</xdr:col>
      <xdr:colOff>838199</xdr:colOff>
      <xdr:row>5</xdr:row>
      <xdr:rowOff>28574</xdr:rowOff>
    </xdr:to>
    <xdr:sp macro="" textlink="">
      <xdr:nvSpPr>
        <xdr:cNvPr id="3" name="Szövegdoboz 2"/>
        <xdr:cNvSpPr txBox="1"/>
      </xdr:nvSpPr>
      <xdr:spPr>
        <a:xfrm>
          <a:off x="304800" y="600075"/>
          <a:ext cx="1142999" cy="247649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hu-HU" sz="1100"/>
            <a:t>IVF-ET napja:</a:t>
          </a:r>
        </a:p>
      </xdr:txBody>
    </xdr:sp>
    <xdr:clientData/>
  </xdr:twoCellAnchor>
  <xdr:twoCellAnchor>
    <xdr:from>
      <xdr:col>0</xdr:col>
      <xdr:colOff>304800</xdr:colOff>
      <xdr:row>5</xdr:row>
      <xdr:rowOff>95250</xdr:rowOff>
    </xdr:from>
    <xdr:to>
      <xdr:col>1</xdr:col>
      <xdr:colOff>838199</xdr:colOff>
      <xdr:row>7</xdr:row>
      <xdr:rowOff>19049</xdr:rowOff>
    </xdr:to>
    <xdr:sp macro="" textlink="">
      <xdr:nvSpPr>
        <xdr:cNvPr id="4" name="Szövegdoboz 3"/>
        <xdr:cNvSpPr txBox="1"/>
      </xdr:nvSpPr>
      <xdr:spPr>
        <a:xfrm>
          <a:off x="304800" y="914400"/>
          <a:ext cx="1142999" cy="247649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hu-HU" sz="1100"/>
            <a:t>12 hetes UH:</a:t>
          </a:r>
        </a:p>
      </xdr:txBody>
    </xdr:sp>
    <xdr:clientData/>
  </xdr:twoCellAnchor>
  <xdr:twoCellAnchor>
    <xdr:from>
      <xdr:col>0</xdr:col>
      <xdr:colOff>47624</xdr:colOff>
      <xdr:row>13</xdr:row>
      <xdr:rowOff>114300</xdr:rowOff>
    </xdr:from>
    <xdr:to>
      <xdr:col>1</xdr:col>
      <xdr:colOff>838199</xdr:colOff>
      <xdr:row>15</xdr:row>
      <xdr:rowOff>38099</xdr:rowOff>
    </xdr:to>
    <xdr:sp macro="" textlink="">
      <xdr:nvSpPr>
        <xdr:cNvPr id="5" name="Szövegdoboz 4"/>
        <xdr:cNvSpPr txBox="1"/>
      </xdr:nvSpPr>
      <xdr:spPr>
        <a:xfrm>
          <a:off x="47624" y="2219325"/>
          <a:ext cx="1400175" cy="247649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hu-HU" sz="1100"/>
            <a:t>Bármilyen terminus:</a:t>
          </a:r>
        </a:p>
      </xdr:txBody>
    </xdr:sp>
    <xdr:clientData/>
  </xdr:twoCellAnchor>
  <xdr:twoCellAnchor>
    <xdr:from>
      <xdr:col>0</xdr:col>
      <xdr:colOff>66675</xdr:colOff>
      <xdr:row>18</xdr:row>
      <xdr:rowOff>19050</xdr:rowOff>
    </xdr:from>
    <xdr:to>
      <xdr:col>1</xdr:col>
      <xdr:colOff>809624</xdr:colOff>
      <xdr:row>20</xdr:row>
      <xdr:rowOff>142875</xdr:rowOff>
    </xdr:to>
    <xdr:sp macro="" textlink="">
      <xdr:nvSpPr>
        <xdr:cNvPr id="6" name="Szövegdoboz 5"/>
        <xdr:cNvSpPr txBox="1"/>
      </xdr:nvSpPr>
      <xdr:spPr>
        <a:xfrm>
          <a:off x="66675" y="2943225"/>
          <a:ext cx="1352549" cy="44767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hu-HU" sz="1100"/>
            <a:t>Javasolt AFP levétel 16+1 hét napjára:</a:t>
          </a:r>
        </a:p>
      </xdr:txBody>
    </xdr:sp>
    <xdr:clientData/>
  </xdr:twoCellAnchor>
  <xdr:twoCellAnchor>
    <xdr:from>
      <xdr:col>0</xdr:col>
      <xdr:colOff>304800</xdr:colOff>
      <xdr:row>9</xdr:row>
      <xdr:rowOff>95250</xdr:rowOff>
    </xdr:from>
    <xdr:to>
      <xdr:col>1</xdr:col>
      <xdr:colOff>838199</xdr:colOff>
      <xdr:row>11</xdr:row>
      <xdr:rowOff>19049</xdr:rowOff>
    </xdr:to>
    <xdr:sp macro="" textlink="">
      <xdr:nvSpPr>
        <xdr:cNvPr id="7" name="Szövegdoboz 6"/>
        <xdr:cNvSpPr txBox="1"/>
      </xdr:nvSpPr>
      <xdr:spPr>
        <a:xfrm>
          <a:off x="304800" y="1562100"/>
          <a:ext cx="1142999" cy="247649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hu-HU" sz="1100"/>
            <a:t>Ciklus hossz:</a:t>
          </a:r>
        </a:p>
      </xdr:txBody>
    </xdr:sp>
    <xdr:clientData/>
  </xdr:twoCellAnchor>
  <xdr:twoCellAnchor>
    <xdr:from>
      <xdr:col>4</xdr:col>
      <xdr:colOff>0</xdr:colOff>
      <xdr:row>0</xdr:row>
      <xdr:rowOff>47625</xdr:rowOff>
    </xdr:from>
    <xdr:to>
      <xdr:col>6</xdr:col>
      <xdr:colOff>9525</xdr:colOff>
      <xdr:row>1</xdr:row>
      <xdr:rowOff>133349</xdr:rowOff>
    </xdr:to>
    <xdr:sp macro="" textlink="">
      <xdr:nvSpPr>
        <xdr:cNvPr id="8" name="Szövegdoboz 7"/>
        <xdr:cNvSpPr txBox="1"/>
      </xdr:nvSpPr>
      <xdr:spPr>
        <a:xfrm>
          <a:off x="2562225" y="47625"/>
          <a:ext cx="1876425" cy="257174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hu-HU" sz="1100"/>
            <a:t>Terminus:</a:t>
          </a:r>
        </a:p>
      </xdr:txBody>
    </xdr:sp>
    <xdr:clientData/>
  </xdr:twoCellAnchor>
  <xdr:twoCellAnchor>
    <xdr:from>
      <xdr:col>0</xdr:col>
      <xdr:colOff>66675</xdr:colOff>
      <xdr:row>15</xdr:row>
      <xdr:rowOff>123825</xdr:rowOff>
    </xdr:from>
    <xdr:to>
      <xdr:col>1</xdr:col>
      <xdr:colOff>828674</xdr:colOff>
      <xdr:row>17</xdr:row>
      <xdr:rowOff>47624</xdr:rowOff>
    </xdr:to>
    <xdr:sp macro="" textlink="">
      <xdr:nvSpPr>
        <xdr:cNvPr id="9" name="Szövegdoboz 8"/>
        <xdr:cNvSpPr txBox="1"/>
      </xdr:nvSpPr>
      <xdr:spPr>
        <a:xfrm>
          <a:off x="66675" y="2562225"/>
          <a:ext cx="1371599" cy="247649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hu-HU" sz="1100"/>
            <a:t>Fogantatás napja:</a:t>
          </a:r>
        </a:p>
      </xdr:txBody>
    </xdr:sp>
    <xdr:clientData/>
  </xdr:twoCellAnchor>
  <xdr:twoCellAnchor>
    <xdr:from>
      <xdr:col>8</xdr:col>
      <xdr:colOff>85724</xdr:colOff>
      <xdr:row>0</xdr:row>
      <xdr:rowOff>38100</xdr:rowOff>
    </xdr:from>
    <xdr:to>
      <xdr:col>11</xdr:col>
      <xdr:colOff>247650</xdr:colOff>
      <xdr:row>1</xdr:row>
      <xdr:rowOff>123824</xdr:rowOff>
    </xdr:to>
    <xdr:sp macro="" textlink="">
      <xdr:nvSpPr>
        <xdr:cNvPr id="11" name="Szövegdoboz 10"/>
        <xdr:cNvSpPr txBox="1"/>
      </xdr:nvSpPr>
      <xdr:spPr>
        <a:xfrm>
          <a:off x="4429124" y="38100"/>
          <a:ext cx="1228726" cy="257174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hu-HU" sz="1100"/>
            <a:t>Ma G.s.  hét/nap :</a:t>
          </a:r>
        </a:p>
      </xdr:txBody>
    </xdr:sp>
    <xdr:clientData/>
  </xdr:twoCellAnchor>
  <xdr:twoCellAnchor>
    <xdr:from>
      <xdr:col>7</xdr:col>
      <xdr:colOff>19050</xdr:colOff>
      <xdr:row>6</xdr:row>
      <xdr:rowOff>57150</xdr:rowOff>
    </xdr:from>
    <xdr:to>
      <xdr:col>11</xdr:col>
      <xdr:colOff>200025</xdr:colOff>
      <xdr:row>7</xdr:row>
      <xdr:rowOff>142874</xdr:rowOff>
    </xdr:to>
    <xdr:sp macro="" textlink="">
      <xdr:nvSpPr>
        <xdr:cNvPr id="12" name="Szövegdoboz 11"/>
        <xdr:cNvSpPr txBox="1"/>
      </xdr:nvSpPr>
      <xdr:spPr>
        <a:xfrm>
          <a:off x="4591050" y="1038225"/>
          <a:ext cx="1685925" cy="247649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hu-HU" sz="1100"/>
            <a:t>Tetszőleges dátumon:</a:t>
          </a:r>
        </a:p>
      </xdr:txBody>
    </xdr:sp>
    <xdr:clientData/>
  </xdr:twoCellAnchor>
  <xdr:twoCellAnchor>
    <xdr:from>
      <xdr:col>7</xdr:col>
      <xdr:colOff>19050</xdr:colOff>
      <xdr:row>13</xdr:row>
      <xdr:rowOff>57150</xdr:rowOff>
    </xdr:from>
    <xdr:to>
      <xdr:col>11</xdr:col>
      <xdr:colOff>333375</xdr:colOff>
      <xdr:row>14</xdr:row>
      <xdr:rowOff>142874</xdr:rowOff>
    </xdr:to>
    <xdr:sp macro="" textlink="">
      <xdr:nvSpPr>
        <xdr:cNvPr id="13" name="Szövegdoboz 12"/>
        <xdr:cNvSpPr txBox="1"/>
      </xdr:nvSpPr>
      <xdr:spPr>
        <a:xfrm>
          <a:off x="4591050" y="2171700"/>
          <a:ext cx="1819275" cy="247649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hu-HU" sz="1100"/>
            <a:t>Tetszőleges Grav.s.:</a:t>
          </a:r>
        </a:p>
      </xdr:txBody>
    </xdr:sp>
    <xdr:clientData/>
  </xdr:twoCellAnchor>
  <xdr:twoCellAnchor>
    <xdr:from>
      <xdr:col>0</xdr:col>
      <xdr:colOff>57150</xdr:colOff>
      <xdr:row>22</xdr:row>
      <xdr:rowOff>114300</xdr:rowOff>
    </xdr:from>
    <xdr:to>
      <xdr:col>1</xdr:col>
      <xdr:colOff>819149</xdr:colOff>
      <xdr:row>24</xdr:row>
      <xdr:rowOff>38099</xdr:rowOff>
    </xdr:to>
    <xdr:sp macro="" textlink="">
      <xdr:nvSpPr>
        <xdr:cNvPr id="14" name="Szövegdoboz 13"/>
        <xdr:cNvSpPr txBox="1"/>
      </xdr:nvSpPr>
      <xdr:spPr>
        <a:xfrm>
          <a:off x="57150" y="3686175"/>
          <a:ext cx="1371599" cy="247649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hu-HU" sz="1100"/>
            <a:t>91. napos</a:t>
          </a:r>
          <a:r>
            <a:rPr lang="hu-HU" sz="1100" baseline="0"/>
            <a:t> dátum</a:t>
          </a:r>
          <a:r>
            <a:rPr lang="hu-HU" sz="1100"/>
            <a:t>: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1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E36F12BA-CC24-4E9E-B123-17E33F1E7FCE}">
  <we:reference id="wa104221422" version="1.0.0.0" store="en-us" storeType="OMEX"/>
  <we:alternateReferences>
    <we:reference id="WA104221422" version="1.0.0.0" store="WA104221422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zoomScale="125" zoomScaleNormal="125" workbookViewId="0">
      <selection activeCell="C5" sqref="C5"/>
    </sheetView>
  </sheetViews>
  <sheetFormatPr defaultRowHeight="12.75" x14ac:dyDescent="0.2"/>
  <cols>
    <col min="2" max="2" width="13.140625" customWidth="1"/>
    <col min="3" max="3" width="12.42578125" customWidth="1"/>
    <col min="4" max="4" width="3.7109375" customWidth="1"/>
    <col min="5" max="5" width="13.140625" customWidth="1"/>
    <col min="6" max="6" width="14.85546875" customWidth="1"/>
    <col min="7" max="7" width="1.85546875" customWidth="1"/>
    <col min="8" max="8" width="5" customWidth="1"/>
    <col min="9" max="9" width="5.85546875" customWidth="1"/>
    <col min="10" max="10" width="5.7109375" customWidth="1"/>
    <col min="11" max="11" width="6.28515625" customWidth="1"/>
    <col min="12" max="12" width="11.140625" customWidth="1"/>
  </cols>
  <sheetData>
    <row r="1" spans="1:12" ht="13.5" thickBot="1" x14ac:dyDescent="0.25">
      <c r="A1" s="60" t="s">
        <v>29</v>
      </c>
      <c r="B1" s="61"/>
      <c r="C1" s="39">
        <f ca="1">NOW()</f>
        <v>41738.858015509257</v>
      </c>
    </row>
    <row r="2" spans="1:12" x14ac:dyDescent="0.2">
      <c r="G2" s="46"/>
      <c r="H2" s="46"/>
    </row>
    <row r="3" spans="1:12" x14ac:dyDescent="0.2">
      <c r="C3" s="70"/>
      <c r="D3" s="37" t="s">
        <v>32</v>
      </c>
      <c r="E3" s="65">
        <f>'m2'!$C$3</f>
        <v>280</v>
      </c>
      <c r="F3" s="67"/>
      <c r="G3" s="47"/>
      <c r="H3" s="47"/>
      <c r="J3" s="43">
        <f ca="1">'m2'!$G$3</f>
        <v>5962</v>
      </c>
      <c r="K3" s="43">
        <f ca="1">'m2'!$H$3</f>
        <v>4</v>
      </c>
    </row>
    <row r="4" spans="1:12" x14ac:dyDescent="0.2">
      <c r="C4" s="38"/>
      <c r="D4" s="37"/>
      <c r="G4" s="46"/>
      <c r="H4" s="46"/>
    </row>
    <row r="5" spans="1:12" x14ac:dyDescent="0.2">
      <c r="C5" s="70"/>
      <c r="D5" s="37" t="s">
        <v>32</v>
      </c>
      <c r="E5" s="65">
        <f>'m2'!$C$4</f>
        <v>266</v>
      </c>
      <c r="F5" s="67"/>
      <c r="G5" s="47"/>
      <c r="H5" s="47"/>
      <c r="J5" s="43">
        <f ca="1">'m2'!$G$4</f>
        <v>5964</v>
      </c>
      <c r="K5" s="43">
        <f ca="1">'m2'!$H$4</f>
        <v>4</v>
      </c>
    </row>
    <row r="6" spans="1:12" x14ac:dyDescent="0.2">
      <c r="C6" s="38"/>
      <c r="D6" s="37"/>
      <c r="G6" s="46"/>
      <c r="H6" s="46"/>
    </row>
    <row r="7" spans="1:12" x14ac:dyDescent="0.2">
      <c r="C7" s="70"/>
      <c r="D7" s="37" t="s">
        <v>32</v>
      </c>
      <c r="E7" s="65">
        <f>'m2'!$C$5</f>
        <v>280</v>
      </c>
      <c r="F7" s="67"/>
      <c r="G7" s="47"/>
      <c r="H7" s="47"/>
    </row>
    <row r="8" spans="1:12" x14ac:dyDescent="0.2">
      <c r="B8" s="37" t="s">
        <v>8</v>
      </c>
      <c r="C8" s="37" t="s">
        <v>9</v>
      </c>
      <c r="D8" s="40" t="s">
        <v>10</v>
      </c>
      <c r="G8" s="46"/>
      <c r="H8" s="46"/>
    </row>
    <row r="9" spans="1:12" x14ac:dyDescent="0.2">
      <c r="B9" s="71"/>
      <c r="C9" s="71"/>
      <c r="D9" s="42">
        <f>'m2'!$C$7</f>
        <v>0</v>
      </c>
      <c r="E9" s="68" t="str">
        <f>'m2'!$C$8</f>
        <v>Marad</v>
      </c>
      <c r="F9" s="69"/>
      <c r="G9" s="48"/>
      <c r="H9" s="48"/>
      <c r="J9" s="72"/>
      <c r="K9" s="73"/>
      <c r="L9" s="73"/>
    </row>
    <row r="10" spans="1:12" x14ac:dyDescent="0.2">
      <c r="G10" s="46"/>
      <c r="H10" s="46"/>
      <c r="J10" s="52" t="s">
        <v>8</v>
      </c>
      <c r="K10" s="52" t="s">
        <v>9</v>
      </c>
    </row>
    <row r="11" spans="1:12" x14ac:dyDescent="0.2">
      <c r="G11" s="46"/>
      <c r="H11" s="46"/>
      <c r="J11" s="45">
        <f>'m2'!$D$26</f>
        <v>0</v>
      </c>
      <c r="K11" s="45">
        <f>'m2'!$E$26</f>
        <v>0</v>
      </c>
      <c r="L11" s="62" t="s">
        <v>23</v>
      </c>
    </row>
    <row r="12" spans="1:12" x14ac:dyDescent="0.2">
      <c r="B12" s="53" t="s">
        <v>31</v>
      </c>
      <c r="C12" s="53" t="s">
        <v>30</v>
      </c>
      <c r="G12" s="46"/>
      <c r="H12" s="46"/>
      <c r="J12" s="45">
        <f>'m2'!$D$27</f>
        <v>0</v>
      </c>
      <c r="K12" s="45">
        <f>'m2'!$E$27</f>
        <v>0</v>
      </c>
      <c r="L12" s="64" t="s">
        <v>24</v>
      </c>
    </row>
    <row r="13" spans="1:12" x14ac:dyDescent="0.2">
      <c r="B13" s="71"/>
      <c r="C13" s="71"/>
      <c r="G13" s="46"/>
      <c r="H13" s="46"/>
      <c r="J13" s="45">
        <f>'m2'!$D$28</f>
        <v>2</v>
      </c>
      <c r="K13" s="45">
        <f>'m2'!$E$28</f>
        <v>0</v>
      </c>
      <c r="L13" s="63" t="s">
        <v>25</v>
      </c>
    </row>
    <row r="14" spans="1:12" x14ac:dyDescent="0.2">
      <c r="E14" s="37" t="s">
        <v>8</v>
      </c>
      <c r="F14" s="37" t="s">
        <v>9</v>
      </c>
      <c r="G14" s="49"/>
      <c r="H14" s="49"/>
    </row>
    <row r="15" spans="1:12" x14ac:dyDescent="0.2">
      <c r="C15" s="70"/>
      <c r="E15" s="44">
        <f ca="1">'m2'!$G$13</f>
        <v>6002</v>
      </c>
      <c r="F15" s="44">
        <f ca="1">'m2'!$H$13</f>
        <v>4</v>
      </c>
      <c r="G15" s="50"/>
      <c r="H15" s="50"/>
    </row>
    <row r="16" spans="1:12" x14ac:dyDescent="0.2">
      <c r="G16" s="46"/>
      <c r="H16" s="46"/>
      <c r="I16" s="54" t="s">
        <v>8</v>
      </c>
      <c r="J16" s="54" t="s">
        <v>9</v>
      </c>
    </row>
    <row r="17" spans="3:12" x14ac:dyDescent="0.2">
      <c r="C17" s="65">
        <f>'m2'!$B$19</f>
        <v>0</v>
      </c>
      <c r="D17" s="66"/>
      <c r="E17" s="67"/>
      <c r="G17" s="46"/>
      <c r="H17" s="46"/>
      <c r="I17" s="74"/>
      <c r="J17" s="74"/>
    </row>
    <row r="18" spans="3:12" x14ac:dyDescent="0.2">
      <c r="G18" s="46"/>
      <c r="H18" s="57">
        <f>'m2'!$F$32</f>
        <v>0</v>
      </c>
      <c r="I18" s="58"/>
      <c r="J18" s="58"/>
      <c r="K18" s="59"/>
      <c r="L18" s="62" t="s">
        <v>23</v>
      </c>
    </row>
    <row r="19" spans="3:12" x14ac:dyDescent="0.2">
      <c r="C19" s="56">
        <f>'m2'!$B$22</f>
        <v>169</v>
      </c>
      <c r="D19" s="56"/>
      <c r="E19" s="56"/>
      <c r="F19" s="62" t="s">
        <v>23</v>
      </c>
      <c r="G19" s="51"/>
      <c r="H19" s="57">
        <f>'m2'!$F$33</f>
        <v>0</v>
      </c>
      <c r="I19" s="58"/>
      <c r="J19" s="58"/>
      <c r="K19" s="59"/>
      <c r="L19" s="64" t="s">
        <v>24</v>
      </c>
    </row>
    <row r="20" spans="3:12" x14ac:dyDescent="0.2">
      <c r="C20" s="56">
        <f>'m2'!$B$23</f>
        <v>169</v>
      </c>
      <c r="D20" s="56"/>
      <c r="E20" s="56"/>
      <c r="F20" s="64" t="s">
        <v>24</v>
      </c>
      <c r="G20" s="51"/>
      <c r="H20" s="57">
        <f>'m2'!$F$34</f>
        <v>-14</v>
      </c>
      <c r="I20" s="58"/>
      <c r="J20" s="58"/>
      <c r="K20" s="59"/>
      <c r="L20" s="63" t="s">
        <v>25</v>
      </c>
    </row>
    <row r="21" spans="3:12" x14ac:dyDescent="0.2">
      <c r="C21" s="56">
        <f>'m2'!$B$24</f>
        <v>155</v>
      </c>
      <c r="D21" s="56"/>
      <c r="E21" s="56"/>
      <c r="F21" s="63" t="s">
        <v>25</v>
      </c>
      <c r="G21" s="51"/>
      <c r="H21" s="51"/>
    </row>
    <row r="22" spans="3:12" x14ac:dyDescent="0.2">
      <c r="G22" s="46"/>
      <c r="H22" s="46"/>
    </row>
    <row r="23" spans="3:12" x14ac:dyDescent="0.2">
      <c r="C23" s="55">
        <f>'m2'!$B$9</f>
        <v>91</v>
      </c>
      <c r="D23" s="55"/>
      <c r="E23" s="55"/>
      <c r="F23" s="62" t="s">
        <v>23</v>
      </c>
      <c r="G23" s="46"/>
      <c r="H23" s="46"/>
    </row>
    <row r="24" spans="3:12" x14ac:dyDescent="0.2">
      <c r="C24" s="55">
        <f>'m2'!$B$11</f>
        <v>91</v>
      </c>
      <c r="D24" s="55"/>
      <c r="E24" s="55"/>
      <c r="F24" s="64" t="s">
        <v>24</v>
      </c>
      <c r="G24" s="46"/>
    </row>
    <row r="25" spans="3:12" x14ac:dyDescent="0.2">
      <c r="C25" s="55">
        <f>'m2'!$B$10</f>
        <v>77</v>
      </c>
      <c r="D25" s="55"/>
      <c r="E25" s="55"/>
      <c r="F25" s="63" t="s">
        <v>25</v>
      </c>
      <c r="G25" s="46"/>
    </row>
  </sheetData>
  <sheetProtection selectLockedCells="1" selectUnlockedCells="1"/>
  <mergeCells count="16">
    <mergeCell ref="J9:L9"/>
    <mergeCell ref="H18:K18"/>
    <mergeCell ref="H19:K19"/>
    <mergeCell ref="H20:K20"/>
    <mergeCell ref="A1:B1"/>
    <mergeCell ref="E3:F3"/>
    <mergeCell ref="E5:F5"/>
    <mergeCell ref="E7:F7"/>
    <mergeCell ref="E9:F9"/>
    <mergeCell ref="C23:E23"/>
    <mergeCell ref="C24:E24"/>
    <mergeCell ref="C25:E25"/>
    <mergeCell ref="C17:E17"/>
    <mergeCell ref="C19:E19"/>
    <mergeCell ref="C20:E20"/>
    <mergeCell ref="C21:E2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H34"/>
  <sheetViews>
    <sheetView topLeftCell="A34" workbookViewId="0">
      <selection activeCell="A58" sqref="A58"/>
    </sheetView>
  </sheetViews>
  <sheetFormatPr defaultRowHeight="12.75" x14ac:dyDescent="0.2"/>
  <cols>
    <col min="1" max="1" width="37" customWidth="1"/>
    <col min="2" max="2" width="27.42578125" customWidth="1"/>
    <col min="3" max="3" width="32.42578125" customWidth="1"/>
    <col min="4" max="5" width="11.5703125" customWidth="1"/>
    <col min="6" max="6" width="28" customWidth="1"/>
    <col min="7" max="7" width="6.42578125" customWidth="1"/>
    <col min="8" max="8" width="6" customWidth="1"/>
  </cols>
  <sheetData>
    <row r="1" spans="1:8" ht="18" x14ac:dyDescent="0.25">
      <c r="A1" s="1" t="s">
        <v>0</v>
      </c>
      <c r="B1" s="2">
        <f ca="1">TODAY()</f>
        <v>41738</v>
      </c>
    </row>
    <row r="2" spans="1:8" ht="18" x14ac:dyDescent="0.25">
      <c r="A2" s="3"/>
      <c r="B2" s="3"/>
      <c r="C2" s="4" t="s">
        <v>1</v>
      </c>
      <c r="D2" s="3"/>
      <c r="E2" s="3"/>
      <c r="F2" s="3"/>
      <c r="G2" s="5" t="s">
        <v>2</v>
      </c>
      <c r="H2" s="5" t="s">
        <v>3</v>
      </c>
    </row>
    <row r="3" spans="1:8" ht="18.75" x14ac:dyDescent="0.3">
      <c r="A3" s="6" t="s">
        <v>4</v>
      </c>
      <c r="B3" s="7">
        <f>'m1'!$C$3</f>
        <v>0</v>
      </c>
      <c r="C3" s="41">
        <f>SUM(B3,280)</f>
        <v>280</v>
      </c>
      <c r="D3" s="9">
        <f ca="1">SUM(-(C3-B1),280)</f>
        <v>41738</v>
      </c>
      <c r="E3" s="9"/>
      <c r="F3" s="10" t="s">
        <v>5</v>
      </c>
      <c r="G3" s="11">
        <f t="shared" ref="G3:G4" ca="1" si="0">ROUNDDOWN(D3/7,0)</f>
        <v>5962</v>
      </c>
      <c r="H3" s="11">
        <f t="shared" ref="H3:H4" ca="1" si="1">SUM(D3-(G3*7))</f>
        <v>4</v>
      </c>
    </row>
    <row r="4" spans="1:8" ht="18.75" x14ac:dyDescent="0.3">
      <c r="A4" s="6" t="s">
        <v>6</v>
      </c>
      <c r="B4" s="12">
        <f>'m1'!$C$5</f>
        <v>0</v>
      </c>
      <c r="C4" s="13">
        <f>SUM(B4,266)</f>
        <v>266</v>
      </c>
      <c r="D4" s="14">
        <f ca="1">SUM(-(C4-B1),280)</f>
        <v>41752</v>
      </c>
      <c r="E4" s="14"/>
      <c r="F4" s="10" t="s">
        <v>5</v>
      </c>
      <c r="G4" s="11">
        <f t="shared" ca="1" si="0"/>
        <v>5964</v>
      </c>
      <c r="H4" s="11">
        <f t="shared" ca="1" si="1"/>
        <v>4</v>
      </c>
    </row>
    <row r="5" spans="1:8" ht="18.75" x14ac:dyDescent="0.3">
      <c r="A5" s="6" t="s">
        <v>7</v>
      </c>
      <c r="B5" s="7">
        <f>'m1'!$C$7</f>
        <v>0</v>
      </c>
      <c r="C5" s="8">
        <f>SUM(280-((A7*7)+B7),B5)</f>
        <v>280</v>
      </c>
      <c r="D5" s="3"/>
      <c r="E5" s="3"/>
      <c r="F5" s="3"/>
    </row>
    <row r="6" spans="1:8" ht="18.75" x14ac:dyDescent="0.3">
      <c r="A6" s="15" t="s">
        <v>8</v>
      </c>
      <c r="B6" s="16" t="s">
        <v>9</v>
      </c>
      <c r="C6" s="17" t="s">
        <v>10</v>
      </c>
      <c r="D6" s="3"/>
      <c r="E6" s="3"/>
      <c r="F6" s="3"/>
    </row>
    <row r="7" spans="1:8" ht="18" x14ac:dyDescent="0.25">
      <c r="A7" s="18">
        <f>'m1'!$B$9</f>
        <v>0</v>
      </c>
      <c r="B7" s="18">
        <f>'m1'!$C$9</f>
        <v>0</v>
      </c>
      <c r="C7" s="19">
        <f>ABS(C3-C5)</f>
        <v>0</v>
      </c>
      <c r="D7" s="3" t="s">
        <v>9</v>
      </c>
      <c r="E7" s="3"/>
      <c r="F7" s="3"/>
    </row>
    <row r="8" spans="1:8" ht="18.75" x14ac:dyDescent="0.3">
      <c r="A8" s="20" t="s">
        <v>11</v>
      </c>
      <c r="B8" s="3"/>
      <c r="C8" s="21" t="str">
        <f>IF(C7&gt;7,"Korrigálni kell!!!","Marad")</f>
        <v>Marad</v>
      </c>
      <c r="D8" s="3"/>
      <c r="E8" s="3"/>
      <c r="F8" s="3"/>
    </row>
    <row r="9" spans="1:8" ht="18" x14ac:dyDescent="0.25">
      <c r="A9" s="22" t="s">
        <v>12</v>
      </c>
      <c r="B9" s="23">
        <f t="shared" ref="B9:B10" si="2">SUM(C3-189)</f>
        <v>91</v>
      </c>
      <c r="C9" s="3"/>
      <c r="D9" s="3"/>
      <c r="E9" s="3"/>
      <c r="F9" s="3"/>
    </row>
    <row r="10" spans="1:8" ht="18" x14ac:dyDescent="0.25">
      <c r="A10" s="24" t="s">
        <v>13</v>
      </c>
      <c r="B10" s="25">
        <f t="shared" si="2"/>
        <v>77</v>
      </c>
    </row>
    <row r="11" spans="1:8" ht="18" x14ac:dyDescent="0.25">
      <c r="A11" s="22" t="s">
        <v>14</v>
      </c>
      <c r="B11" s="23">
        <f>SUM(C5,-189)</f>
        <v>91</v>
      </c>
    </row>
    <row r="13" spans="1:8" ht="18.75" x14ac:dyDescent="0.3">
      <c r="B13" t="s">
        <v>15</v>
      </c>
      <c r="C13" s="7">
        <f>'m1'!$C$15</f>
        <v>0</v>
      </c>
      <c r="D13" s="11">
        <f ca="1">SUM(-(C13-B1),280)</f>
        <v>42018</v>
      </c>
      <c r="E13" s="26">
        <f ca="1">ABS(D13-280)</f>
        <v>41738</v>
      </c>
      <c r="F13" s="21" t="str">
        <f ca="1">IF(D13&lt;280,"nap múlva terminus","napos terminus túllépés")</f>
        <v>napos terminus túllépés</v>
      </c>
      <c r="G13" s="11">
        <f t="shared" ref="G13:G14" ca="1" si="3">ROUNDDOWN(D13/7,0)</f>
        <v>6002</v>
      </c>
      <c r="H13" s="11">
        <f t="shared" ref="H13:H14" ca="1" si="4">SUM(D13-(G13*7))</f>
        <v>4</v>
      </c>
    </row>
    <row r="14" spans="1:8" ht="18" x14ac:dyDescent="0.25">
      <c r="D14" s="5">
        <f ca="1">SUM(280,-D13)</f>
        <v>-41738</v>
      </c>
      <c r="E14" s="5"/>
      <c r="F14" s="5" t="s">
        <v>16</v>
      </c>
      <c r="G14" s="11">
        <f t="shared" ca="1" si="3"/>
        <v>-5962</v>
      </c>
      <c r="H14" s="11">
        <f t="shared" ca="1" si="4"/>
        <v>-4</v>
      </c>
    </row>
    <row r="17" spans="1:7" x14ac:dyDescent="0.2">
      <c r="B17" t="s">
        <v>17</v>
      </c>
      <c r="D17" t="s">
        <v>18</v>
      </c>
      <c r="E17" t="s">
        <v>19</v>
      </c>
    </row>
    <row r="18" spans="1:7" x14ac:dyDescent="0.2">
      <c r="A18" s="27" t="s">
        <v>20</v>
      </c>
      <c r="B18" s="28">
        <f>AVERAGE(D18,E18)</f>
        <v>0</v>
      </c>
      <c r="D18" s="29">
        <f>'m1'!$B$13</f>
        <v>0</v>
      </c>
      <c r="E18" s="29">
        <f>'m1'!$C$13</f>
        <v>0</v>
      </c>
    </row>
    <row r="19" spans="1:7" ht="15.75" x14ac:dyDescent="0.25">
      <c r="A19" s="30" t="s">
        <v>21</v>
      </c>
      <c r="B19" s="31">
        <f>B3+B18/2</f>
        <v>0</v>
      </c>
    </row>
    <row r="22" spans="1:7" ht="15.75" x14ac:dyDescent="0.25">
      <c r="A22" t="s">
        <v>22</v>
      </c>
      <c r="B22" s="32">
        <f>C3-111</f>
        <v>169</v>
      </c>
      <c r="C22" t="s">
        <v>23</v>
      </c>
    </row>
    <row r="23" spans="1:7" x14ac:dyDescent="0.2">
      <c r="B23" s="32">
        <f>C5-111</f>
        <v>169</v>
      </c>
      <c r="C23" t="s">
        <v>24</v>
      </c>
    </row>
    <row r="24" spans="1:7" x14ac:dyDescent="0.2">
      <c r="B24" s="32">
        <f>C4-111</f>
        <v>155</v>
      </c>
      <c r="C24" t="s">
        <v>25</v>
      </c>
    </row>
    <row r="25" spans="1:7" x14ac:dyDescent="0.2">
      <c r="D25" t="s">
        <v>2</v>
      </c>
      <c r="E25" t="s">
        <v>3</v>
      </c>
    </row>
    <row r="26" spans="1:7" ht="18" x14ac:dyDescent="0.25">
      <c r="B26" t="s">
        <v>26</v>
      </c>
      <c r="C26" s="33">
        <f>'m1'!$J$9</f>
        <v>0</v>
      </c>
      <c r="D26" s="11">
        <f>ROUNDDOWN(40-(C3-C26)/7,0)</f>
        <v>0</v>
      </c>
      <c r="E26" s="11">
        <f>SUM((280-(C3-C26))-(D26*7))</f>
        <v>0</v>
      </c>
      <c r="F26" t="s">
        <v>23</v>
      </c>
    </row>
    <row r="27" spans="1:7" ht="18" x14ac:dyDescent="0.25">
      <c r="D27" s="11">
        <f>ROUNDDOWN(40-(C5-C26)/7,0)</f>
        <v>0</v>
      </c>
      <c r="E27" s="11">
        <f>SUM((280-(C5-C26))-(D27*7))</f>
        <v>0</v>
      </c>
      <c r="F27" t="s">
        <v>24</v>
      </c>
    </row>
    <row r="28" spans="1:7" ht="18" x14ac:dyDescent="0.25">
      <c r="D28" s="11">
        <f>ROUNDDOWN(40-(C4-C26)/7,0)</f>
        <v>2</v>
      </c>
      <c r="E28" s="11">
        <f>SUM((280-(C4-C26))-(D28*7))</f>
        <v>0</v>
      </c>
      <c r="F28" t="s">
        <v>25</v>
      </c>
    </row>
    <row r="31" spans="1:7" x14ac:dyDescent="0.2">
      <c r="C31" t="s">
        <v>27</v>
      </c>
      <c r="D31" t="s">
        <v>2</v>
      </c>
      <c r="E31" t="s">
        <v>3</v>
      </c>
      <c r="F31" t="s">
        <v>28</v>
      </c>
      <c r="G31" s="34"/>
    </row>
    <row r="32" spans="1:7" x14ac:dyDescent="0.2">
      <c r="D32" s="35">
        <f>'m1'!$I$17</f>
        <v>0</v>
      </c>
      <c r="E32" s="35">
        <f>'m1'!$J$17</f>
        <v>0</v>
      </c>
      <c r="F32" s="36">
        <f>C3-(280-((D32*7)+E32))</f>
        <v>0</v>
      </c>
      <c r="G32" t="s">
        <v>23</v>
      </c>
    </row>
    <row r="33" spans="6:7" x14ac:dyDescent="0.2">
      <c r="F33" s="36">
        <f>C5-(280-((D32*7)+E32))</f>
        <v>0</v>
      </c>
      <c r="G33" t="s">
        <v>24</v>
      </c>
    </row>
    <row r="34" spans="6:7" x14ac:dyDescent="0.2">
      <c r="F34" s="36">
        <f>C4-(280-((D32*7)+E32))</f>
        <v>-14</v>
      </c>
      <c r="G34" t="s">
        <v>25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m1</vt:lpstr>
      <vt:lpstr>m2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medif_000</dc:creator>
  <cp:lastModifiedBy>medifem1@gmail.com</cp:lastModifiedBy>
  <dcterms:created xsi:type="dcterms:W3CDTF">2014-04-09T13:08:19Z</dcterms:created>
  <dcterms:modified xsi:type="dcterms:W3CDTF">2014-04-09T18:38:12Z</dcterms:modified>
</cp:coreProperties>
</file>