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ebextensions/webextension1.xml" ContentType="application/vnd.ms-office.webextension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ebextensions/taskpanes.xml" ContentType="application/vnd.ms-office.webextensiontaskpan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90" tabRatio="442"/>
  </bookViews>
  <sheets>
    <sheet name="m1" sheetId="1" r:id="rId1"/>
    <sheet name="m2" sheetId="2" state="hidden" r:id="rId2"/>
    <sheet name="m3" sheetId="3" state="hidden" r:id="rId3"/>
  </sheets>
  <definedNames>
    <definedName name="terminusszamlaloA20140409" localSheetId="0" hidden="1">'m1'!#REF!</definedName>
    <definedName name="valami" comment="valamicske" localSheetId="1">'m1'!#REF!</definedName>
  </definedNames>
  <calcPr calcId="125725"/>
</workbook>
</file>

<file path=xl/calcChain.xml><?xml version="1.0" encoding="utf-8"?>
<calcChain xmlns="http://schemas.openxmlformats.org/spreadsheetml/2006/main">
  <c r="D5" i="2"/>
  <c r="B3"/>
  <c r="A5" i="3"/>
  <c r="F5" s="1"/>
  <c r="A6" s="1"/>
  <c r="F6" s="1"/>
  <c r="A7" s="1"/>
  <c r="F7" s="1"/>
  <c r="A8" s="1"/>
  <c r="A9" s="1"/>
  <c r="C3" i="2" s="1"/>
  <c r="F8" i="3"/>
  <c r="E3" i="1" l="1"/>
  <c r="E29" i="2"/>
  <c r="D29"/>
  <c r="C13"/>
  <c r="C23"/>
  <c r="B7"/>
  <c r="E18"/>
  <c r="D18"/>
  <c r="A7"/>
  <c r="C7" s="1"/>
  <c r="B5"/>
  <c r="B4"/>
  <c r="C1" i="1"/>
  <c r="B18" i="2" l="1"/>
  <c r="B19" s="1"/>
  <c r="D13" i="1" s="1"/>
  <c r="C5" i="2"/>
  <c r="C4"/>
  <c r="B1"/>
  <c r="D3" s="1"/>
  <c r="D13" l="1"/>
  <c r="G13" s="1"/>
  <c r="F29"/>
  <c r="H18" i="1" s="1"/>
  <c r="E5"/>
  <c r="F30" i="2"/>
  <c r="H19" i="1" s="1"/>
  <c r="E7"/>
  <c r="B9" i="2"/>
  <c r="C17" i="1" s="1"/>
  <c r="D25" i="2"/>
  <c r="F31"/>
  <c r="H20" i="1" s="1"/>
  <c r="D23" i="2"/>
  <c r="B10"/>
  <c r="C19" i="1" s="1"/>
  <c r="D4" i="2"/>
  <c r="B11"/>
  <c r="C18" i="1" s="1"/>
  <c r="D24" i="2"/>
  <c r="D14" l="1"/>
  <c r="F13"/>
  <c r="E13"/>
  <c r="E24"/>
  <c r="K12" i="1" s="1"/>
  <c r="J12"/>
  <c r="E25" i="2"/>
  <c r="K13" i="1" s="1"/>
  <c r="J13"/>
  <c r="E23" i="2"/>
  <c r="K11" i="1" s="1"/>
  <c r="J11"/>
  <c r="D9"/>
  <c r="C8" i="2"/>
  <c r="E9" i="1" s="1"/>
  <c r="H13" i="2"/>
  <c r="F15" i="1" s="1"/>
  <c r="E15"/>
  <c r="G4" i="2"/>
  <c r="G14"/>
  <c r="H14" s="1"/>
  <c r="G3"/>
  <c r="H4" l="1"/>
  <c r="K5" i="1" s="1"/>
  <c r="J5"/>
  <c r="H3" i="2"/>
  <c r="K3" i="1" s="1"/>
  <c r="J3"/>
</calcChain>
</file>

<file path=xl/sharedStrings.xml><?xml version="1.0" encoding="utf-8"?>
<sst xmlns="http://schemas.openxmlformats.org/spreadsheetml/2006/main" count="67" uniqueCount="37">
  <si>
    <t>Ma</t>
  </si>
  <si>
    <t>Terminus</t>
  </si>
  <si>
    <t>hetes</t>
  </si>
  <si>
    <t>napos</t>
  </si>
  <si>
    <t>URM:</t>
  </si>
  <si>
    <t>napon van ma</t>
  </si>
  <si>
    <t>IVF-ET napja:</t>
  </si>
  <si>
    <t>12 heti UH:</t>
  </si>
  <si>
    <t>hét</t>
  </si>
  <si>
    <t>nap</t>
  </si>
  <si>
    <t>különbség</t>
  </si>
  <si>
    <t>91. napos dátum:</t>
  </si>
  <si>
    <t>URM szerint:</t>
  </si>
  <si>
    <t>IVF szerint:</t>
  </si>
  <si>
    <t>UH szerint:</t>
  </si>
  <si>
    <t>Bármilyen terminus:</t>
  </si>
  <si>
    <t>napon van</t>
  </si>
  <si>
    <t>Ciklushossz átlag:</t>
  </si>
  <si>
    <t>Nap tól -</t>
  </si>
  <si>
    <t xml:space="preserve"> -ig</t>
  </si>
  <si>
    <t>Ciklusainak hossza:</t>
  </si>
  <si>
    <r>
      <t>fogantatás</t>
    </r>
    <r>
      <rPr>
        <sz val="10"/>
        <rFont val="Arial"/>
        <family val="2"/>
        <charset val="238"/>
      </rPr>
      <t xml:space="preserve"> legvalószínűbb napja:</t>
    </r>
  </si>
  <si>
    <t>URM szerint</t>
  </si>
  <si>
    <t>UH szerint</t>
  </si>
  <si>
    <t>IVF szerint</t>
  </si>
  <si>
    <t>Tetszőleges dátumon:</t>
  </si>
  <si>
    <t>Tetszőleges terh.kor:</t>
  </si>
  <si>
    <t>Dátum:</t>
  </si>
  <si>
    <t>Mai nap:</t>
  </si>
  <si>
    <t>napig</t>
  </si>
  <si>
    <t>naptól-</t>
  </si>
  <si>
    <t>-</t>
  </si>
  <si>
    <t>MA+7nap</t>
  </si>
  <si>
    <t>MA+7nap-3hó</t>
  </si>
  <si>
    <t>MA+7nap-3hó+1év</t>
  </si>
  <si>
    <t>itt a számérték!</t>
  </si>
  <si>
    <t>Terminus dátumérték</t>
  </si>
</sst>
</file>

<file path=xl/styles.xml><?xml version="1.0" encoding="utf-8"?>
<styleSheet xmlns="http://schemas.openxmlformats.org/spreadsheetml/2006/main">
  <numFmts count="5">
    <numFmt numFmtId="164" formatCode="yyyy\-mm\-dd"/>
    <numFmt numFmtId="165" formatCode="yyyy/mm/dd;@"/>
    <numFmt numFmtId="166" formatCode="yyyy&quot;. &quot;mmm\ d/&quot;, &quot;dddd"/>
    <numFmt numFmtId="167" formatCode="#"/>
    <numFmt numFmtId="168" formatCode="yyyy&quot;. &quot;m&quot;. &quot;d/"/>
  </numFmts>
  <fonts count="13">
    <font>
      <sz val="10"/>
      <name val="Arial"/>
      <family val="2"/>
      <charset val="238"/>
    </font>
    <font>
      <sz val="14"/>
      <name val="Arial"/>
      <family val="2"/>
      <charset val="238"/>
    </font>
    <font>
      <i/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14"/>
      <color indexed="10"/>
      <name val="Arial"/>
      <family val="2"/>
      <charset val="238"/>
    </font>
    <font>
      <sz val="14"/>
      <color indexed="48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4"/>
      <color rgb="FFFF0000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15"/>
        <bgColor indexed="35"/>
      </patternFill>
    </fill>
    <fill>
      <patternFill patternType="solid">
        <fgColor indexed="50"/>
        <bgColor indexed="11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50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35"/>
      </patternFill>
    </fill>
    <fill>
      <patternFill patternType="solid">
        <fgColor theme="4" tint="0.59999389629810485"/>
        <bgColor indexed="35"/>
      </patternFill>
    </fill>
    <fill>
      <patternFill patternType="solid">
        <fgColor theme="9" tint="0.59999389629810485"/>
        <bgColor indexed="3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Fill="1" applyAlignment="1">
      <alignment horizontal="right"/>
    </xf>
    <xf numFmtId="164" fontId="1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5" fontId="1" fillId="2" borderId="0" xfId="0" applyNumberFormat="1" applyFont="1" applyFill="1"/>
    <xf numFmtId="166" fontId="3" fillId="3" borderId="0" xfId="0" applyNumberFormat="1" applyFont="1" applyFill="1"/>
    <xf numFmtId="49" fontId="1" fillId="0" borderId="0" xfId="0" applyNumberFormat="1" applyFont="1"/>
    <xf numFmtId="0" fontId="4" fillId="0" borderId="0" xfId="0" applyFont="1" applyAlignment="1">
      <alignment horizontal="center"/>
    </xf>
    <xf numFmtId="165" fontId="1" fillId="4" borderId="0" xfId="0" applyNumberFormat="1" applyFont="1" applyFill="1"/>
    <xf numFmtId="166" fontId="1" fillId="5" borderId="0" xfId="0" applyNumberFormat="1" applyFont="1" applyFill="1"/>
    <xf numFmtId="1" fontId="4" fillId="0" borderId="0" xfId="0" applyNumberFormat="1" applyFont="1"/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6" fillId="7" borderId="0" xfId="0" applyFont="1" applyFill="1"/>
    <xf numFmtId="0" fontId="3" fillId="0" borderId="0" xfId="0" applyFont="1"/>
    <xf numFmtId="0" fontId="6" fillId="7" borderId="0" xfId="0" applyFont="1" applyFill="1" applyAlignment="1">
      <alignment horizontal="right"/>
    </xf>
    <xf numFmtId="165" fontId="6" fillId="3" borderId="0" xfId="0" applyNumberFormat="1" applyFont="1" applyFill="1"/>
    <xf numFmtId="0" fontId="1" fillId="8" borderId="0" xfId="0" applyFont="1" applyFill="1" applyAlignment="1">
      <alignment horizontal="right"/>
    </xf>
    <xf numFmtId="165" fontId="1" fillId="5" borderId="0" xfId="0" applyNumberFormat="1" applyFont="1" applyFill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167" fontId="0" fillId="6" borderId="0" xfId="0" applyNumberFormat="1" applyFill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 applyAlignment="1">
      <alignment horizontal="right"/>
    </xf>
    <xf numFmtId="166" fontId="7" fillId="3" borderId="0" xfId="0" applyNumberFormat="1" applyFont="1" applyFill="1" applyAlignment="1">
      <alignment horizontal="center"/>
    </xf>
    <xf numFmtId="168" fontId="0" fillId="9" borderId="0" xfId="0" applyNumberFormat="1" applyFill="1"/>
    <xf numFmtId="0" fontId="0" fillId="0" borderId="0" xfId="0" applyNumberFormat="1"/>
    <xf numFmtId="0" fontId="0" fillId="9" borderId="0" xfId="0" applyFill="1" applyAlignment="1">
      <alignment horizontal="center"/>
    </xf>
    <xf numFmtId="166" fontId="0" fillId="5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8" fillId="0" borderId="7" xfId="0" applyNumberFormat="1" applyFont="1" applyBorder="1" applyAlignment="1">
      <alignment horizontal="center"/>
    </xf>
    <xf numFmtId="0" fontId="10" fillId="0" borderId="0" xfId="0" applyFont="1"/>
    <xf numFmtId="166" fontId="0" fillId="13" borderId="0" xfId="0" applyNumberFormat="1" applyFont="1" applyFill="1"/>
    <xf numFmtId="0" fontId="10" fillId="0" borderId="0" xfId="0" applyFont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0" borderId="0" xfId="0" applyFill="1"/>
    <xf numFmtId="166" fontId="0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12" borderId="9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16" borderId="2" xfId="0" applyFill="1" applyBorder="1"/>
    <xf numFmtId="0" fontId="0" fillId="17" borderId="2" xfId="0" applyFill="1" applyBorder="1"/>
    <xf numFmtId="0" fontId="0" fillId="18" borderId="2" xfId="0" applyFill="1" applyBorder="1"/>
    <xf numFmtId="165" fontId="0" fillId="20" borderId="2" xfId="0" applyNumberFormat="1" applyFill="1" applyBorder="1"/>
    <xf numFmtId="0" fontId="0" fillId="20" borderId="2" xfId="0" applyFill="1" applyBorder="1" applyAlignment="1">
      <alignment horizontal="center"/>
    </xf>
    <xf numFmtId="0" fontId="0" fillId="20" borderId="10" xfId="0" applyFill="1" applyBorder="1" applyAlignment="1">
      <alignment horizontal="center"/>
    </xf>
    <xf numFmtId="14" fontId="0" fillId="20" borderId="2" xfId="0" applyNumberFormat="1" applyFill="1" applyBorder="1" applyAlignment="1">
      <alignment horizontal="center"/>
    </xf>
    <xf numFmtId="0" fontId="0" fillId="20" borderId="2" xfId="0" applyFill="1" applyBorder="1" applyAlignment="1">
      <alignment horizontal="center"/>
    </xf>
    <xf numFmtId="166" fontId="0" fillId="15" borderId="3" xfId="0" applyNumberFormat="1" applyFont="1" applyFill="1" applyBorder="1" applyAlignment="1">
      <alignment horizontal="center"/>
    </xf>
    <xf numFmtId="166" fontId="0" fillId="15" borderId="8" xfId="0" applyNumberFormat="1" applyFont="1" applyFill="1" applyBorder="1" applyAlignment="1">
      <alignment horizontal="center"/>
    </xf>
    <xf numFmtId="166" fontId="0" fillId="15" borderId="4" xfId="0" applyNumberFormat="1" applyFont="1" applyFill="1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66" fontId="0" fillId="14" borderId="3" xfId="0" applyNumberFormat="1" applyFont="1" applyFill="1" applyBorder="1" applyAlignment="1">
      <alignment horizontal="center"/>
    </xf>
    <xf numFmtId="166" fontId="0" fillId="14" borderId="4" xfId="0" applyNumberFormat="1" applyFont="1" applyFill="1" applyBorder="1" applyAlignment="1">
      <alignment horizontal="center"/>
    </xf>
    <xf numFmtId="0" fontId="9" fillId="19" borderId="3" xfId="0" applyFont="1" applyFill="1" applyBorder="1" applyAlignment="1">
      <alignment horizontal="center"/>
    </xf>
    <xf numFmtId="0" fontId="9" fillId="19" borderId="4" xfId="0" applyFont="1" applyFill="1" applyBorder="1" applyAlignment="1">
      <alignment horizontal="center"/>
    </xf>
    <xf numFmtId="166" fontId="0" fillId="14" borderId="2" xfId="0" applyNumberFormat="1" applyFont="1" applyFill="1" applyBorder="1" applyAlignment="1">
      <alignment horizontal="center"/>
    </xf>
    <xf numFmtId="166" fontId="0" fillId="14" borderId="8" xfId="0" applyNumberFormat="1" applyFont="1" applyFill="1" applyBorder="1" applyAlignment="1">
      <alignment horizontal="center"/>
    </xf>
    <xf numFmtId="14" fontId="4" fillId="0" borderId="0" xfId="0" applyNumberFormat="1" applyFont="1"/>
    <xf numFmtId="14" fontId="0" fillId="0" borderId="0" xfId="0" applyNumberFormat="1"/>
    <xf numFmtId="0" fontId="0" fillId="0" borderId="0" xfId="0" quotePrefix="1"/>
    <xf numFmtId="0" fontId="11" fillId="0" borderId="0" xfId="0" applyFont="1"/>
    <xf numFmtId="0" fontId="0" fillId="21" borderId="0" xfId="0" applyFill="1"/>
    <xf numFmtId="166" fontId="0" fillId="0" borderId="0" xfId="0" applyNumberFormat="1" applyFont="1" applyFill="1" applyBorder="1" applyAlignment="1">
      <alignment horizontal="center"/>
    </xf>
    <xf numFmtId="0" fontId="12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FF"/>
      <rgbColor rgb="00FF0000"/>
      <rgbColor rgb="0066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FE7F5"/>
      <rgbColor rgb="0099FF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104775</xdr:rowOff>
    </xdr:from>
    <xdr:to>
      <xdr:col>1</xdr:col>
      <xdr:colOff>838199</xdr:colOff>
      <xdr:row>3</xdr:row>
      <xdr:rowOff>28574</xdr:rowOff>
    </xdr:to>
    <xdr:sp macro="" textlink="">
      <xdr:nvSpPr>
        <xdr:cNvPr id="2" name="Szövegdoboz 1"/>
        <xdr:cNvSpPr txBox="1"/>
      </xdr:nvSpPr>
      <xdr:spPr>
        <a:xfrm>
          <a:off x="304800" y="276225"/>
          <a:ext cx="1142999" cy="247649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URM:</a:t>
          </a:r>
        </a:p>
      </xdr:txBody>
    </xdr:sp>
    <xdr:clientData/>
  </xdr:twoCellAnchor>
  <xdr:twoCellAnchor>
    <xdr:from>
      <xdr:col>0</xdr:col>
      <xdr:colOff>304800</xdr:colOff>
      <xdr:row>3</xdr:row>
      <xdr:rowOff>104775</xdr:rowOff>
    </xdr:from>
    <xdr:to>
      <xdr:col>1</xdr:col>
      <xdr:colOff>838199</xdr:colOff>
      <xdr:row>5</xdr:row>
      <xdr:rowOff>28574</xdr:rowOff>
    </xdr:to>
    <xdr:sp macro="" textlink="">
      <xdr:nvSpPr>
        <xdr:cNvPr id="3" name="Szövegdoboz 2"/>
        <xdr:cNvSpPr txBox="1"/>
      </xdr:nvSpPr>
      <xdr:spPr>
        <a:xfrm>
          <a:off x="304800" y="600075"/>
          <a:ext cx="1142999" cy="247649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IVF-ET napja:</a:t>
          </a:r>
        </a:p>
      </xdr:txBody>
    </xdr:sp>
    <xdr:clientData/>
  </xdr:twoCellAnchor>
  <xdr:twoCellAnchor>
    <xdr:from>
      <xdr:col>0</xdr:col>
      <xdr:colOff>304800</xdr:colOff>
      <xdr:row>5</xdr:row>
      <xdr:rowOff>95250</xdr:rowOff>
    </xdr:from>
    <xdr:to>
      <xdr:col>1</xdr:col>
      <xdr:colOff>838199</xdr:colOff>
      <xdr:row>7</xdr:row>
      <xdr:rowOff>19049</xdr:rowOff>
    </xdr:to>
    <xdr:sp macro="" textlink="">
      <xdr:nvSpPr>
        <xdr:cNvPr id="4" name="Szövegdoboz 3"/>
        <xdr:cNvSpPr txBox="1"/>
      </xdr:nvSpPr>
      <xdr:spPr>
        <a:xfrm>
          <a:off x="304800" y="914400"/>
          <a:ext cx="1142999" cy="247649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12 hetes UH:</a:t>
          </a:r>
        </a:p>
      </xdr:txBody>
    </xdr:sp>
    <xdr:clientData/>
  </xdr:twoCellAnchor>
  <xdr:twoCellAnchor>
    <xdr:from>
      <xdr:col>0</xdr:col>
      <xdr:colOff>47624</xdr:colOff>
      <xdr:row>13</xdr:row>
      <xdr:rowOff>114300</xdr:rowOff>
    </xdr:from>
    <xdr:to>
      <xdr:col>1</xdr:col>
      <xdr:colOff>838199</xdr:colOff>
      <xdr:row>15</xdr:row>
      <xdr:rowOff>38099</xdr:rowOff>
    </xdr:to>
    <xdr:sp macro="" textlink="">
      <xdr:nvSpPr>
        <xdr:cNvPr id="5" name="Szövegdoboz 4"/>
        <xdr:cNvSpPr txBox="1"/>
      </xdr:nvSpPr>
      <xdr:spPr>
        <a:xfrm>
          <a:off x="47624" y="2219325"/>
          <a:ext cx="1400175" cy="24764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Bármilyen terminus:</a:t>
          </a:r>
        </a:p>
      </xdr:txBody>
    </xdr:sp>
    <xdr:clientData/>
  </xdr:twoCellAnchor>
  <xdr:twoCellAnchor>
    <xdr:from>
      <xdr:col>0</xdr:col>
      <xdr:colOff>304800</xdr:colOff>
      <xdr:row>9</xdr:row>
      <xdr:rowOff>95250</xdr:rowOff>
    </xdr:from>
    <xdr:to>
      <xdr:col>1</xdr:col>
      <xdr:colOff>838199</xdr:colOff>
      <xdr:row>11</xdr:row>
      <xdr:rowOff>19049</xdr:rowOff>
    </xdr:to>
    <xdr:sp macro="" textlink="">
      <xdr:nvSpPr>
        <xdr:cNvPr id="7" name="Szövegdoboz 6"/>
        <xdr:cNvSpPr txBox="1"/>
      </xdr:nvSpPr>
      <xdr:spPr>
        <a:xfrm>
          <a:off x="304800" y="1562100"/>
          <a:ext cx="1142999" cy="24764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Ciklus hossz:</a:t>
          </a:r>
        </a:p>
      </xdr:txBody>
    </xdr:sp>
    <xdr:clientData/>
  </xdr:twoCellAnchor>
  <xdr:twoCellAnchor>
    <xdr:from>
      <xdr:col>4</xdr:col>
      <xdr:colOff>0</xdr:colOff>
      <xdr:row>0</xdr:row>
      <xdr:rowOff>47625</xdr:rowOff>
    </xdr:from>
    <xdr:to>
      <xdr:col>6</xdr:col>
      <xdr:colOff>9525</xdr:colOff>
      <xdr:row>1</xdr:row>
      <xdr:rowOff>133349</xdr:rowOff>
    </xdr:to>
    <xdr:sp macro="" textlink="">
      <xdr:nvSpPr>
        <xdr:cNvPr id="8" name="Szövegdoboz 7"/>
        <xdr:cNvSpPr txBox="1"/>
      </xdr:nvSpPr>
      <xdr:spPr>
        <a:xfrm>
          <a:off x="2562225" y="47625"/>
          <a:ext cx="1876425" cy="2571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Terminus:</a:t>
          </a:r>
        </a:p>
      </xdr:txBody>
    </xdr:sp>
    <xdr:clientData/>
  </xdr:twoCellAnchor>
  <xdr:twoCellAnchor>
    <xdr:from>
      <xdr:col>3</xdr:col>
      <xdr:colOff>59055</xdr:colOff>
      <xdr:row>9</xdr:row>
      <xdr:rowOff>116205</xdr:rowOff>
    </xdr:from>
    <xdr:to>
      <xdr:col>5</xdr:col>
      <xdr:colOff>302894</xdr:colOff>
      <xdr:row>11</xdr:row>
      <xdr:rowOff>40004</xdr:rowOff>
    </xdr:to>
    <xdr:sp macro="" textlink="">
      <xdr:nvSpPr>
        <xdr:cNvPr id="9" name="Szövegdoboz 8"/>
        <xdr:cNvSpPr txBox="1"/>
      </xdr:nvSpPr>
      <xdr:spPr>
        <a:xfrm>
          <a:off x="2375535" y="1571625"/>
          <a:ext cx="1371599" cy="2438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Fogantatás napja:</a:t>
          </a:r>
        </a:p>
      </xdr:txBody>
    </xdr:sp>
    <xdr:clientData/>
  </xdr:twoCellAnchor>
  <xdr:twoCellAnchor>
    <xdr:from>
      <xdr:col>8</xdr:col>
      <xdr:colOff>85724</xdr:colOff>
      <xdr:row>0</xdr:row>
      <xdr:rowOff>38100</xdr:rowOff>
    </xdr:from>
    <xdr:to>
      <xdr:col>11</xdr:col>
      <xdr:colOff>247650</xdr:colOff>
      <xdr:row>1</xdr:row>
      <xdr:rowOff>123824</xdr:rowOff>
    </xdr:to>
    <xdr:sp macro="" textlink="">
      <xdr:nvSpPr>
        <xdr:cNvPr id="11" name="Szövegdoboz 10"/>
        <xdr:cNvSpPr txBox="1"/>
      </xdr:nvSpPr>
      <xdr:spPr>
        <a:xfrm>
          <a:off x="4429124" y="38100"/>
          <a:ext cx="1228726" cy="257174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Ma G.s.  hét/nap :</a:t>
          </a:r>
        </a:p>
      </xdr:txBody>
    </xdr:sp>
    <xdr:clientData/>
  </xdr:twoCellAnchor>
  <xdr:twoCellAnchor>
    <xdr:from>
      <xdr:col>7</xdr:col>
      <xdr:colOff>19050</xdr:colOff>
      <xdr:row>6</xdr:row>
      <xdr:rowOff>57150</xdr:rowOff>
    </xdr:from>
    <xdr:to>
      <xdr:col>11</xdr:col>
      <xdr:colOff>200025</xdr:colOff>
      <xdr:row>7</xdr:row>
      <xdr:rowOff>142874</xdr:rowOff>
    </xdr:to>
    <xdr:sp macro="" textlink="">
      <xdr:nvSpPr>
        <xdr:cNvPr id="12" name="Szövegdoboz 11"/>
        <xdr:cNvSpPr txBox="1"/>
      </xdr:nvSpPr>
      <xdr:spPr>
        <a:xfrm>
          <a:off x="4591050" y="1038225"/>
          <a:ext cx="1685925" cy="2476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Tetszőleges dátumon:</a:t>
          </a:r>
        </a:p>
      </xdr:txBody>
    </xdr:sp>
    <xdr:clientData/>
  </xdr:twoCellAnchor>
  <xdr:twoCellAnchor>
    <xdr:from>
      <xdr:col>7</xdr:col>
      <xdr:colOff>19050</xdr:colOff>
      <xdr:row>13</xdr:row>
      <xdr:rowOff>57150</xdr:rowOff>
    </xdr:from>
    <xdr:to>
      <xdr:col>11</xdr:col>
      <xdr:colOff>333375</xdr:colOff>
      <xdr:row>14</xdr:row>
      <xdr:rowOff>142874</xdr:rowOff>
    </xdr:to>
    <xdr:sp macro="" textlink="">
      <xdr:nvSpPr>
        <xdr:cNvPr id="13" name="Szövegdoboz 12"/>
        <xdr:cNvSpPr txBox="1"/>
      </xdr:nvSpPr>
      <xdr:spPr>
        <a:xfrm>
          <a:off x="4591050" y="2171700"/>
          <a:ext cx="1819275" cy="24764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Tetszőleges Grav.s.:</a:t>
          </a:r>
        </a:p>
      </xdr:txBody>
    </xdr:sp>
    <xdr:clientData/>
  </xdr:twoCellAnchor>
  <xdr:twoCellAnchor>
    <xdr:from>
      <xdr:col>0</xdr:col>
      <xdr:colOff>64770</xdr:colOff>
      <xdr:row>16</xdr:row>
      <xdr:rowOff>121920</xdr:rowOff>
    </xdr:from>
    <xdr:to>
      <xdr:col>1</xdr:col>
      <xdr:colOff>826769</xdr:colOff>
      <xdr:row>18</xdr:row>
      <xdr:rowOff>45719</xdr:rowOff>
    </xdr:to>
    <xdr:sp macro="" textlink="">
      <xdr:nvSpPr>
        <xdr:cNvPr id="14" name="Szövegdoboz 13"/>
        <xdr:cNvSpPr txBox="1"/>
      </xdr:nvSpPr>
      <xdr:spPr>
        <a:xfrm>
          <a:off x="64770" y="2697480"/>
          <a:ext cx="1371599" cy="24383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u-HU" sz="1100"/>
            <a:t>91. napos</a:t>
          </a:r>
          <a:r>
            <a:rPr lang="hu-HU" sz="1100" baseline="0"/>
            <a:t> dátum</a:t>
          </a:r>
          <a:r>
            <a:rPr lang="hu-HU" sz="1100"/>
            <a:t>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E36F12BA-CC24-4E9E-B123-17E33F1E7FCE}">
  <we:reference id="wa104221422" version="1.0.0.0" store="en-us" storeType="OMEX"/>
  <we:alternateReferences>
    <we:reference id="WA104221422" version="1.0.0.0" store="WA104221422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zoomScale="125" zoomScaleNormal="125" workbookViewId="0">
      <selection activeCell="B21" sqref="B21"/>
    </sheetView>
  </sheetViews>
  <sheetFormatPr defaultRowHeight="12.75"/>
  <cols>
    <col min="2" max="2" width="13.140625" customWidth="1"/>
    <col min="3" max="3" width="12.42578125" customWidth="1"/>
    <col min="4" max="4" width="3.7109375" customWidth="1"/>
    <col min="5" max="5" width="13.140625" customWidth="1"/>
    <col min="6" max="6" width="14.85546875" customWidth="1"/>
    <col min="7" max="7" width="1.85546875" customWidth="1"/>
    <col min="8" max="8" width="5" customWidth="1"/>
    <col min="9" max="9" width="5.85546875" customWidth="1"/>
    <col min="10" max="10" width="5.7109375" customWidth="1"/>
    <col min="11" max="11" width="6.28515625" customWidth="1"/>
    <col min="12" max="12" width="11.140625" customWidth="1"/>
  </cols>
  <sheetData>
    <row r="1" spans="1:12" ht="13.5" thickBot="1">
      <c r="A1" s="64" t="s">
        <v>28</v>
      </c>
      <c r="B1" s="65"/>
      <c r="C1" s="37">
        <f ca="1">NOW()</f>
        <v>43315.513375578703</v>
      </c>
    </row>
    <row r="2" spans="1:12">
      <c r="G2" s="44"/>
      <c r="H2" s="44"/>
    </row>
    <row r="3" spans="1:12">
      <c r="C3" s="56">
        <v>43158</v>
      </c>
      <c r="D3" s="35" t="s">
        <v>31</v>
      </c>
      <c r="E3" s="66">
        <f>'m3'!$A$8</f>
        <v>43440</v>
      </c>
      <c r="F3" s="67"/>
      <c r="G3" s="45"/>
      <c r="H3" s="45"/>
      <c r="J3" s="41">
        <f ca="1">'m2'!$G$3</f>
        <v>22</v>
      </c>
      <c r="K3" s="41">
        <f ca="1">'m2'!$H$3</f>
        <v>1</v>
      </c>
    </row>
    <row r="4" spans="1:12">
      <c r="C4" s="36"/>
      <c r="D4" s="35"/>
      <c r="G4" s="44"/>
      <c r="H4" s="44"/>
    </row>
    <row r="5" spans="1:12">
      <c r="C5" s="56">
        <v>43173</v>
      </c>
      <c r="D5" s="35" t="s">
        <v>31</v>
      </c>
      <c r="E5" s="66">
        <f>'m2'!$C$4</f>
        <v>43439</v>
      </c>
      <c r="F5" s="67"/>
      <c r="G5" s="45"/>
      <c r="H5" s="45"/>
      <c r="J5" s="41">
        <f ca="1">'m2'!$G$4</f>
        <v>22</v>
      </c>
      <c r="K5" s="41">
        <f ca="1">'m2'!$H$4</f>
        <v>2</v>
      </c>
    </row>
    <row r="6" spans="1:12">
      <c r="C6" s="36"/>
      <c r="D6" s="35"/>
      <c r="G6" s="44"/>
      <c r="H6" s="44"/>
    </row>
    <row r="7" spans="1:12">
      <c r="C7" s="56">
        <v>43242</v>
      </c>
      <c r="D7" s="35" t="s">
        <v>31</v>
      </c>
      <c r="E7" s="66">
        <f>'m2'!$C$5</f>
        <v>43432</v>
      </c>
      <c r="F7" s="67"/>
      <c r="G7" s="45"/>
      <c r="H7" s="45"/>
    </row>
    <row r="8" spans="1:12">
      <c r="B8" s="35" t="s">
        <v>8</v>
      </c>
      <c r="C8" s="35" t="s">
        <v>9</v>
      </c>
      <c r="D8" s="38" t="s">
        <v>10</v>
      </c>
      <c r="G8" s="44"/>
      <c r="H8" s="44"/>
    </row>
    <row r="9" spans="1:12">
      <c r="B9" s="57">
        <v>12</v>
      </c>
      <c r="C9" s="57">
        <v>6</v>
      </c>
      <c r="D9" s="40">
        <f>'m2'!$C$7</f>
        <v>8</v>
      </c>
      <c r="E9" s="68" t="str">
        <f>'m2'!$C$8</f>
        <v>Korrigálni kell!!!</v>
      </c>
      <c r="F9" s="69"/>
      <c r="G9" s="46"/>
      <c r="H9" s="46"/>
      <c r="J9" s="59">
        <v>43439</v>
      </c>
      <c r="K9" s="60"/>
      <c r="L9" s="60"/>
    </row>
    <row r="10" spans="1:12">
      <c r="G10" s="44"/>
      <c r="H10" s="44"/>
      <c r="J10" s="50" t="s">
        <v>8</v>
      </c>
      <c r="K10" s="50" t="s">
        <v>9</v>
      </c>
    </row>
    <row r="11" spans="1:12">
      <c r="G11" s="44"/>
      <c r="H11" s="44"/>
      <c r="J11" s="43">
        <f>'m2'!$D$23</f>
        <v>39</v>
      </c>
      <c r="K11" s="43">
        <f>'m2'!$E$23</f>
        <v>6</v>
      </c>
      <c r="L11" s="53" t="s">
        <v>22</v>
      </c>
    </row>
    <row r="12" spans="1:12">
      <c r="B12" s="51" t="s">
        <v>30</v>
      </c>
      <c r="C12" s="51" t="s">
        <v>29</v>
      </c>
      <c r="G12" s="44"/>
      <c r="H12" s="44"/>
      <c r="J12" s="43">
        <f>'m2'!$D$24</f>
        <v>41</v>
      </c>
      <c r="K12" s="43">
        <f>'m2'!$E$24</f>
        <v>0</v>
      </c>
      <c r="L12" s="55" t="s">
        <v>23</v>
      </c>
    </row>
    <row r="13" spans="1:12">
      <c r="B13" s="57">
        <v>25</v>
      </c>
      <c r="C13" s="57">
        <v>32</v>
      </c>
      <c r="D13" s="66">
        <f>'m2'!$B$19</f>
        <v>43172.25</v>
      </c>
      <c r="E13" s="71"/>
      <c r="F13" s="67"/>
      <c r="G13" s="44"/>
      <c r="H13" s="44"/>
      <c r="J13" s="43">
        <f>'m2'!$D$25</f>
        <v>40</v>
      </c>
      <c r="K13" s="43">
        <f>'m2'!$E$25</f>
        <v>0</v>
      </c>
      <c r="L13" s="54" t="s">
        <v>24</v>
      </c>
    </row>
    <row r="14" spans="1:12">
      <c r="E14" s="35" t="s">
        <v>8</v>
      </c>
      <c r="F14" s="35" t="s">
        <v>9</v>
      </c>
      <c r="G14" s="47"/>
      <c r="H14" s="47"/>
    </row>
    <row r="15" spans="1:12">
      <c r="C15" s="56">
        <v>43438</v>
      </c>
      <c r="E15" s="42">
        <f ca="1">'m2'!$G$13</f>
        <v>22</v>
      </c>
      <c r="F15" s="42">
        <f ca="1">'m2'!$H$13</f>
        <v>3</v>
      </c>
      <c r="G15" s="48"/>
      <c r="H15" s="48"/>
    </row>
    <row r="16" spans="1:12">
      <c r="G16" s="44"/>
      <c r="H16" s="44"/>
      <c r="I16" s="52" t="s">
        <v>8</v>
      </c>
      <c r="J16" s="52" t="s">
        <v>9</v>
      </c>
    </row>
    <row r="17" spans="3:12">
      <c r="C17" s="70">
        <f>'m2'!$B$9</f>
        <v>43251</v>
      </c>
      <c r="D17" s="70"/>
      <c r="E17" s="70"/>
      <c r="F17" s="53" t="s">
        <v>22</v>
      </c>
      <c r="G17" s="44"/>
      <c r="H17" s="44"/>
      <c r="I17" s="58">
        <v>38</v>
      </c>
      <c r="J17" s="58">
        <v>1</v>
      </c>
    </row>
    <row r="18" spans="3:12">
      <c r="C18" s="70">
        <f>'m2'!$B$11</f>
        <v>43243</v>
      </c>
      <c r="D18" s="70"/>
      <c r="E18" s="70"/>
      <c r="F18" s="55" t="s">
        <v>23</v>
      </c>
      <c r="G18" s="44"/>
      <c r="H18" s="61">
        <f>'m2'!$F$29</f>
        <v>43427</v>
      </c>
      <c r="I18" s="62"/>
      <c r="J18" s="62"/>
      <c r="K18" s="63"/>
      <c r="L18" s="53" t="s">
        <v>22</v>
      </c>
    </row>
    <row r="19" spans="3:12">
      <c r="C19" s="70">
        <f>'m2'!$B$10</f>
        <v>43250</v>
      </c>
      <c r="D19" s="70"/>
      <c r="E19" s="70"/>
      <c r="F19" s="54" t="s">
        <v>24</v>
      </c>
      <c r="G19" s="49"/>
      <c r="H19" s="61">
        <f>'m2'!$F$30</f>
        <v>43419</v>
      </c>
      <c r="I19" s="62"/>
      <c r="J19" s="62"/>
      <c r="K19" s="63"/>
      <c r="L19" s="55" t="s">
        <v>23</v>
      </c>
    </row>
    <row r="20" spans="3:12">
      <c r="C20" s="77"/>
      <c r="D20" s="77"/>
      <c r="E20" s="77"/>
      <c r="F20" s="49"/>
      <c r="G20" s="49"/>
      <c r="H20" s="61">
        <f>'m2'!$F$31</f>
        <v>43426</v>
      </c>
      <c r="I20" s="62"/>
      <c r="J20" s="62"/>
      <c r="K20" s="63"/>
      <c r="L20" s="54" t="s">
        <v>24</v>
      </c>
    </row>
    <row r="21" spans="3:12">
      <c r="G21" s="44"/>
      <c r="H21" s="44"/>
    </row>
    <row r="22" spans="3:12">
      <c r="G22" s="44"/>
    </row>
    <row r="23" spans="3:12">
      <c r="G23" s="44"/>
    </row>
  </sheetData>
  <sheetProtection selectLockedCells="1" selectUnlockedCells="1"/>
  <mergeCells count="13">
    <mergeCell ref="C17:E17"/>
    <mergeCell ref="C18:E18"/>
    <mergeCell ref="C19:E19"/>
    <mergeCell ref="D13:F13"/>
    <mergeCell ref="J9:L9"/>
    <mergeCell ref="H18:K18"/>
    <mergeCell ref="H19:K19"/>
    <mergeCell ref="H20:K20"/>
    <mergeCell ref="A1:B1"/>
    <mergeCell ref="E3:F3"/>
    <mergeCell ref="E5:F5"/>
    <mergeCell ref="E7:F7"/>
    <mergeCell ref="E9:F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published="0"/>
  <dimension ref="A1:H31"/>
  <sheetViews>
    <sheetView topLeftCell="A16" workbookViewId="0">
      <selection activeCell="B19" sqref="B19"/>
    </sheetView>
  </sheetViews>
  <sheetFormatPr defaultRowHeight="12.75"/>
  <cols>
    <col min="1" max="1" width="37" customWidth="1"/>
    <col min="2" max="2" width="27.42578125" customWidth="1"/>
    <col min="3" max="3" width="32.42578125" customWidth="1"/>
    <col min="4" max="4" width="19.85546875" customWidth="1"/>
    <col min="5" max="5" width="14.28515625" customWidth="1"/>
    <col min="6" max="6" width="28" customWidth="1"/>
    <col min="7" max="7" width="10" customWidth="1"/>
    <col min="8" max="8" width="6" customWidth="1"/>
  </cols>
  <sheetData>
    <row r="1" spans="1:8" ht="18">
      <c r="A1" s="1" t="s">
        <v>0</v>
      </c>
      <c r="B1" s="2">
        <f ca="1">TODAY()</f>
        <v>43315</v>
      </c>
    </row>
    <row r="2" spans="1:8" ht="18">
      <c r="A2" s="3"/>
      <c r="B2" s="3"/>
      <c r="C2" s="4" t="s">
        <v>1</v>
      </c>
      <c r="D2" s="3"/>
      <c r="E2" s="3"/>
      <c r="F2" s="3"/>
      <c r="G2" s="5" t="s">
        <v>2</v>
      </c>
      <c r="H2" s="5" t="s">
        <v>3</v>
      </c>
    </row>
    <row r="3" spans="1:8" ht="18.75">
      <c r="A3" s="6" t="s">
        <v>4</v>
      </c>
      <c r="B3" s="7">
        <f>'m1'!$C$3</f>
        <v>43158</v>
      </c>
      <c r="C3" s="39">
        <f>'m3'!A9</f>
        <v>43440</v>
      </c>
      <c r="D3" s="13">
        <f ca="1">SUM(-(C3-B1),280)</f>
        <v>155</v>
      </c>
      <c r="E3" s="72"/>
      <c r="F3" s="9" t="s">
        <v>5</v>
      </c>
      <c r="G3" s="10">
        <f t="shared" ref="G3:G4" ca="1" si="0">ROUNDDOWN(D3/7,0)</f>
        <v>22</v>
      </c>
      <c r="H3" s="10">
        <f t="shared" ref="H3:H4" ca="1" si="1">SUM(D3-(G3*7))</f>
        <v>1</v>
      </c>
    </row>
    <row r="4" spans="1:8" ht="18.75">
      <c r="A4" s="6" t="s">
        <v>6</v>
      </c>
      <c r="B4" s="11">
        <f>'m1'!$C$5</f>
        <v>43173</v>
      </c>
      <c r="C4" s="12">
        <f>SUM(B4,266)</f>
        <v>43439</v>
      </c>
      <c r="D4" s="13">
        <f ca="1">SUM(-(C4-B1),280)</f>
        <v>156</v>
      </c>
      <c r="E4" s="13"/>
      <c r="F4" s="9" t="s">
        <v>5</v>
      </c>
      <c r="G4" s="10">
        <f t="shared" ca="1" si="0"/>
        <v>22</v>
      </c>
      <c r="H4" s="10">
        <f t="shared" ca="1" si="1"/>
        <v>2</v>
      </c>
    </row>
    <row r="5" spans="1:8" ht="18.75">
      <c r="A5" s="6" t="s">
        <v>7</v>
      </c>
      <c r="B5" s="7">
        <f>'m1'!$C$7</f>
        <v>43242</v>
      </c>
      <c r="C5" s="8">
        <f>SUM(280-((A7*7)+B7),B5)</f>
        <v>43432</v>
      </c>
      <c r="D5" s="78">
        <f>VALUE('m1'!C7)</f>
        <v>43242</v>
      </c>
      <c r="E5" s="3"/>
      <c r="F5" s="3"/>
    </row>
    <row r="6" spans="1:8" ht="18.75">
      <c r="A6" s="14" t="s">
        <v>8</v>
      </c>
      <c r="B6" s="15" t="s">
        <v>9</v>
      </c>
      <c r="C6" s="16" t="s">
        <v>10</v>
      </c>
      <c r="D6" s="3"/>
      <c r="E6" s="3"/>
      <c r="F6" s="3"/>
    </row>
    <row r="7" spans="1:8" ht="18">
      <c r="A7" s="17">
        <f>'m1'!$B$9</f>
        <v>12</v>
      </c>
      <c r="B7" s="17">
        <f>'m1'!$C$9</f>
        <v>6</v>
      </c>
      <c r="C7" s="18">
        <f>ABS((280-('m3'!A9-'m2'!D5))-(('m2'!A7*7)+'m2'!B7))</f>
        <v>8</v>
      </c>
      <c r="D7" s="3" t="s">
        <v>9</v>
      </c>
      <c r="E7" s="3"/>
      <c r="F7" s="3"/>
    </row>
    <row r="8" spans="1:8" ht="18.75">
      <c r="A8" s="19" t="s">
        <v>11</v>
      </c>
      <c r="B8" s="3"/>
      <c r="C8" s="20" t="str">
        <f>IF(C7&gt;7,"Korrigálni kell!!!","Marad")</f>
        <v>Korrigálni kell!!!</v>
      </c>
      <c r="D8" s="3"/>
      <c r="E8" s="3"/>
      <c r="F8" s="3"/>
    </row>
    <row r="9" spans="1:8" ht="18">
      <c r="A9" s="21" t="s">
        <v>12</v>
      </c>
      <c r="B9" s="22">
        <f t="shared" ref="B9:B10" si="2">SUM(C3-189)</f>
        <v>43251</v>
      </c>
      <c r="C9" s="3"/>
      <c r="D9" s="3"/>
      <c r="E9" s="3"/>
      <c r="F9" s="3"/>
    </row>
    <row r="10" spans="1:8" ht="18">
      <c r="A10" s="23" t="s">
        <v>13</v>
      </c>
      <c r="B10" s="24">
        <f t="shared" si="2"/>
        <v>43250</v>
      </c>
    </row>
    <row r="11" spans="1:8" ht="18">
      <c r="A11" s="21" t="s">
        <v>14</v>
      </c>
      <c r="B11" s="22">
        <f>SUM(C5,-189)</f>
        <v>43243</v>
      </c>
    </row>
    <row r="13" spans="1:8" ht="18.75">
      <c r="B13" t="s">
        <v>15</v>
      </c>
      <c r="C13" s="7">
        <f>'m1'!$C$15</f>
        <v>43438</v>
      </c>
      <c r="D13" s="10">
        <f ca="1">SUM(-(C13-B1),280)</f>
        <v>157</v>
      </c>
      <c r="E13" s="25">
        <f ca="1">ABS(D13-280)</f>
        <v>123</v>
      </c>
      <c r="F13" s="20" t="str">
        <f ca="1">IF(D13&lt;280,"nap múlva terminus","napos terminus túllépés")</f>
        <v>nap múlva terminus</v>
      </c>
      <c r="G13" s="10">
        <f t="shared" ref="G13:G14" ca="1" si="3">ROUNDDOWN(D13/7,0)</f>
        <v>22</v>
      </c>
      <c r="H13" s="10">
        <f t="shared" ref="H13:H14" ca="1" si="4">SUM(D13-(G13*7))</f>
        <v>3</v>
      </c>
    </row>
    <row r="14" spans="1:8" ht="18">
      <c r="D14" s="5">
        <f ca="1">SUM(280,-D13)</f>
        <v>123</v>
      </c>
      <c r="E14" s="5"/>
      <c r="F14" s="5" t="s">
        <v>16</v>
      </c>
      <c r="G14" s="10">
        <f t="shared" ca="1" si="3"/>
        <v>17</v>
      </c>
      <c r="H14" s="10">
        <f t="shared" ca="1" si="4"/>
        <v>4</v>
      </c>
    </row>
    <row r="17" spans="1:7">
      <c r="B17" t="s">
        <v>17</v>
      </c>
      <c r="D17" t="s">
        <v>18</v>
      </c>
      <c r="E17" t="s">
        <v>19</v>
      </c>
    </row>
    <row r="18" spans="1:7">
      <c r="A18" s="26" t="s">
        <v>20</v>
      </c>
      <c r="B18" s="27">
        <f>AVERAGE(D18,E18)</f>
        <v>28.5</v>
      </c>
      <c r="D18" s="28">
        <f>'m1'!$B$13</f>
        <v>25</v>
      </c>
      <c r="E18" s="28">
        <f>'m1'!$C$13</f>
        <v>32</v>
      </c>
    </row>
    <row r="19" spans="1:7" ht="15.75">
      <c r="A19" s="29" t="s">
        <v>21</v>
      </c>
      <c r="B19" s="30">
        <f>B3+B18/2</f>
        <v>43172.25</v>
      </c>
    </row>
    <row r="22" spans="1:7">
      <c r="D22" t="s">
        <v>2</v>
      </c>
      <c r="E22" t="s">
        <v>3</v>
      </c>
    </row>
    <row r="23" spans="1:7" ht="18">
      <c r="B23" t="s">
        <v>25</v>
      </c>
      <c r="C23" s="31">
        <f>'m1'!$J$9</f>
        <v>43439</v>
      </c>
      <c r="D23" s="10">
        <f>ROUNDDOWN(40-(C3-C23)/7,0)</f>
        <v>39</v>
      </c>
      <c r="E23" s="10">
        <f>SUM((280-(C3-C23))-(D23*7))</f>
        <v>6</v>
      </c>
      <c r="F23" t="s">
        <v>22</v>
      </c>
    </row>
    <row r="24" spans="1:7" ht="18">
      <c r="D24" s="10">
        <f>ROUNDDOWN(40-(C5-C23)/7,0)</f>
        <v>41</v>
      </c>
      <c r="E24" s="10">
        <f>SUM((280-(C5-C23))-(D24*7))</f>
        <v>0</v>
      </c>
      <c r="F24" t="s">
        <v>23</v>
      </c>
    </row>
    <row r="25" spans="1:7" ht="18">
      <c r="D25" s="10">
        <f>ROUNDDOWN(40-(C4-C23)/7,0)</f>
        <v>40</v>
      </c>
      <c r="E25" s="10">
        <f>SUM((280-(C4-C23))-(D25*7))</f>
        <v>0</v>
      </c>
      <c r="F25" t="s">
        <v>24</v>
      </c>
    </row>
    <row r="28" spans="1:7">
      <c r="C28" t="s">
        <v>26</v>
      </c>
      <c r="D28" t="s">
        <v>2</v>
      </c>
      <c r="E28" t="s">
        <v>3</v>
      </c>
      <c r="F28" t="s">
        <v>27</v>
      </c>
      <c r="G28" s="32"/>
    </row>
    <row r="29" spans="1:7">
      <c r="D29" s="33">
        <f>'m1'!$I$17</f>
        <v>38</v>
      </c>
      <c r="E29" s="33">
        <f>'m1'!$J$17</f>
        <v>1</v>
      </c>
      <c r="F29" s="34">
        <f>C3-(280-((D29*7)+E29))</f>
        <v>43427</v>
      </c>
      <c r="G29" t="s">
        <v>22</v>
      </c>
    </row>
    <row r="30" spans="1:7">
      <c r="F30" s="34">
        <f>C5-(280-((D29*7)+E29))</f>
        <v>43419</v>
      </c>
      <c r="G30" t="s">
        <v>23</v>
      </c>
    </row>
    <row r="31" spans="1:7">
      <c r="F31" s="34">
        <f>C4-(280-((D29*7)+E29))</f>
        <v>43426</v>
      </c>
      <c r="G31" t="s">
        <v>24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published="0"/>
  <dimension ref="A5:G14"/>
  <sheetViews>
    <sheetView workbookViewId="0">
      <selection activeCell="A12" sqref="A12"/>
    </sheetView>
  </sheetViews>
  <sheetFormatPr defaultRowHeight="12.75"/>
  <cols>
    <col min="1" max="1" width="13.42578125" customWidth="1"/>
    <col min="6" max="6" width="14.7109375" customWidth="1"/>
  </cols>
  <sheetData>
    <row r="5" spans="1:7">
      <c r="A5" s="73">
        <f>'m1'!$C$3</f>
        <v>43158</v>
      </c>
      <c r="B5" t="s">
        <v>0</v>
      </c>
      <c r="F5" t="str">
        <f>TEXT($A$5,"éééé.hh.nn")</f>
        <v>2018.02.27</v>
      </c>
    </row>
    <row r="6" spans="1:7">
      <c r="A6" s="73">
        <f>DATE(LEFT(F5,4),MID(F5,6,2),RIGHT(F5,2)+7)</f>
        <v>43165</v>
      </c>
      <c r="B6" s="74" t="s">
        <v>32</v>
      </c>
      <c r="F6" t="str">
        <f>TEXT($A$6,"éééé.hh.nn")</f>
        <v>2018.03.06</v>
      </c>
    </row>
    <row r="7" spans="1:7">
      <c r="A7" s="73">
        <f>DATE(LEFT(F6,4),MID(F6,6,2)-3,RIGHT(F6,2))</f>
        <v>43075</v>
      </c>
      <c r="B7" t="s">
        <v>33</v>
      </c>
      <c r="F7" t="str">
        <f>TEXT($A7,"éééé.hh.nn")</f>
        <v>2017.12.06</v>
      </c>
    </row>
    <row r="8" spans="1:7" ht="15">
      <c r="A8" s="73">
        <f>DATE(LEFT(F7,4)+1,MID(F7,6,2),RIGHT(F7,2))</f>
        <v>43440</v>
      </c>
      <c r="B8" t="s">
        <v>34</v>
      </c>
      <c r="F8" s="75" t="e">
        <f ca="1">xlfn.NUMBERVALUE(A8)</f>
        <v>#NAME?</v>
      </c>
      <c r="G8" t="s">
        <v>35</v>
      </c>
    </row>
    <row r="9" spans="1:7">
      <c r="A9" s="76">
        <f>VALUE(A8)</f>
        <v>43440</v>
      </c>
      <c r="B9" t="s">
        <v>36</v>
      </c>
    </row>
    <row r="14" spans="1:7">
      <c r="G14" s="7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m1</vt:lpstr>
      <vt:lpstr>m2</vt:lpstr>
      <vt:lpstr>m3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medif_000</dc:creator>
  <cp:lastModifiedBy>Rendszergazda</cp:lastModifiedBy>
  <dcterms:created xsi:type="dcterms:W3CDTF">2014-04-09T13:08:19Z</dcterms:created>
  <dcterms:modified xsi:type="dcterms:W3CDTF">2018-08-03T10:19:15Z</dcterms:modified>
</cp:coreProperties>
</file>